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商务费用报备申请单" sheetId="1" r:id="rId1"/>
    <sheet name="商务费用支付申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<sst xmlns="http://schemas.openxmlformats.org/spreadsheetml/2006/main" count="450" uniqueCount="162">
  <si>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</si>
  <si>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</si>
  <si>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</si>
  <si>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</si>
  <si>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</si>
  <si>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</si>
  <si>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</si>
  <si>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</si>
  <si>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</si>
  <si>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</si>
  <si>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</si>
  <si>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</si>
  <si>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</si>
  <si>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</si>
  <si>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</si>
  <si>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</si>
  <si>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</si>
  <si>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</si>
  <si>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</si>
  <si>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</si>
  <si>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</si>
  <si>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</si>
  <si>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2023.5.19</t>
  </si>
  <si>
    <t>洪文泽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</si>
  <si>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</si>
  <si>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</si>
  <si>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</si>
  <si>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</si>
  <si>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</si>
  <si>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</si>
  <si>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宁乡电池工厂</t>
  </si>
  <si>
    <t>邓立勃</t>
  </si>
  <si>
    <t>J20-B</t>
  </si>
  <si>
    <t>海康3013-SR-U</t>
  </si>
  <si>
    <t>2023.3.13</t>
  </si>
  <si>
    <t>电动总成</t>
  </si>
  <si>
    <t>王新田</t>
  </si>
  <si>
    <t>MV-FDT911-NR_x0002_U_有线手持式</t>
  </si>
  <si>
    <t>海康7010N</t>
  </si>
  <si>
    <t>5015655535共10个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</si>
  <si>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</si>
  <si>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</si>
  <si>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</si>
  <si>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</si>
  <si>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</si>
  <si>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</si>
  <si>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</si>
  <si>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</si>
  <si>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</si>
  <si>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</si>
  <si>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2023.7.5</t>
  </si>
  <si>
    <t>湘潭</t>
  </si>
  <si>
    <t>张雷</t>
  </si>
  <si>
    <t>7月</t>
  </si>
  <si>
    <t>2023.7.10</t>
  </si>
  <si>
    <t>刘涵政</t>
  </si>
  <si>
    <t>XT/骧腾 对讲机 HT31 430~440MHz 黑色2W 台</t>
  </si>
  <si>
    <t>骧腾</t>
  </si>
  <si>
    <t>抚州线束工厂</t>
  </si>
  <si>
    <t>刘琦</t>
  </si>
  <si>
    <t>7月份</t>
  </si>
  <si>
    <t>9702PDA</t>
  </si>
  <si>
    <t>IDATA  T1</t>
  </si>
  <si>
    <t>2023.9.1</t>
  </si>
  <si>
    <t>雨花电源工厂</t>
  </si>
  <si>
    <t>万顺利</t>
  </si>
  <si>
    <t>9月份</t>
  </si>
  <si>
    <t>IPPC-2115</t>
  </si>
  <si>
    <t>骧腾IPPC-2115</t>
  </si>
  <si>
    <t>279991726415共80个</t>
  </si>
  <si>
    <t>工业平板</t>
  </si>
  <si>
    <t>5015543183 共50个</t>
  </si>
  <si>
    <t>2023.9.18</t>
  </si>
  <si>
    <t>MZ-2297</t>
  </si>
  <si>
    <t>H100W</t>
  </si>
  <si>
    <t>120-130</t>
  </si>
  <si>
    <t>长沙线束工厂</t>
  </si>
  <si>
    <t>陆思宏</t>
  </si>
  <si>
    <t>济南电池</t>
  </si>
  <si>
    <t>杨博凯</t>
  </si>
  <si>
    <t>骧腾6880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</si>
  <si>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</si>
  <si>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</si>
  <si>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</si>
  <si>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</si>
  <si>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</si>
  <si>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</si>
  <si>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</si>
  <si>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</si>
  <si>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</si>
  <si>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281408030406</t>
  </si>
  <si>
    <t>2023.9.25</t>
  </si>
  <si>
    <t>雨花线束</t>
  </si>
  <si>
    <t>10月份</t>
  </si>
  <si>
    <t>工控一体机15寸/256G固态硬盘/CPU英特尔i78代8线程主频＞1.9HZ以</t>
  </si>
  <si>
    <t>陈佳</t>
  </si>
  <si>
    <t>TT065-60</t>
  </si>
  <si>
    <t>J16</t>
  </si>
  <si>
    <t>准备用H100W代替</t>
  </si>
  <si>
    <t>跟上次陈佳的是一个单</t>
  </si>
  <si>
    <t>望城比亚迪</t>
  </si>
  <si>
    <t>余文涛</t>
  </si>
  <si>
    <t>HD7100</t>
  </si>
  <si>
    <t>SH-400</t>
  </si>
  <si>
    <t>2023.10.19</t>
  </si>
  <si>
    <t>XINAGTENG-L220</t>
  </si>
  <si>
    <t>海康3013B</t>
  </si>
  <si>
    <t>2023.10.30</t>
  </si>
  <si>
    <t>湘潭线束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</si>
  <si>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</si>
  <si>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</si>
  <si>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</si>
  <si>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</si>
  <si>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</si>
  <si>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</si>
  <si>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</si>
  <si>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</si>
  <si>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</si>
  <si>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</si>
  <si>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</si>
  <si>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</si>
  <si>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</si>
  <si>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</si>
  <si>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</si>
  <si>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</si>
  <si>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 </t>
  </si>
  <si>
    <t>海康3016PM</t>
  </si>
  <si>
    <t>2023.11.17</t>
  </si>
  <si>
    <t xml:space="preserve">
</t>
  </si>
  <si>
    <t>马业胜</t>
  </si>
  <si>
    <t>斑马ZT611切刀</t>
  </si>
  <si>
    <t>2023.11.24</t>
  </si>
  <si>
    <t>12月份</t>
  </si>
  <si>
    <t>TT065-62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</si>
  <si>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</si>
  <si>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</si>
  <si>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</si>
  <si>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</si>
  <si>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</si>
  <si>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</si>
  <si>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</si>
  <si>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</si>
  <si>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</si>
  <si>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2023.12.5</t>
  </si>
  <si>
    <t>（震坤行）</t>
  </si>
  <si>
    <t>王军</t>
  </si>
  <si>
    <t>XT-9880</t>
  </si>
  <si>
    <t>T1</t>
  </si>
  <si>
    <t>2023.12.7</t>
  </si>
  <si>
    <t>2023.12.13</t>
  </si>
  <si>
    <t>海康7010B U口</t>
  </si>
  <si>
    <t>海康7010B 网口</t>
  </si>
  <si>
    <t>抚州亚晟</t>
  </si>
  <si>
    <t>许言</t>
  </si>
  <si>
    <t>济南</t>
  </si>
  <si>
    <t>20-30</t>
  </si>
  <si>
    <t>安徽</t>
  </si>
  <si>
    <t>2023.12.15</t>
  </si>
  <si>
    <t>XiangTeng-L220</t>
  </si>
  <si>
    <t>3013B-05N-R1L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</si>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</sst>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 wrapText="1"/>
    </xf>
    <xf numFmtId="0" fontId="0" fillId="2" borderId="1" xfId="0" applyFill="1" applyBorder="1" applyProtection="1" quotePrefix="1">
      <alignment vertical="center"/>
    </xf>
    <xf numFmtId="0" fontId="0" fillId="2" borderId="1" xfId="0" applyFill="1" applyBorder="1" applyAlignment="1" applyProtection="1" quotePrefix="1">
      <alignment horizontal="right" vertical="center"/>
    </xf>
    <xf numFmtId="0" fontId="0" fillId="2" borderId="1" xfId="0" applyFill="1" applyBorder="1" applyAlignment="1" applyProtection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tabSelected="1" workbookViewId="0">
      <selection activeCell="A63" sqref="$A63:$XFD63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3" max="13" width="9.41666666666667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25" style="7" customWidth="1"/>
    <col min="19" max="19" width="21.7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4"/>
      <c r="O1" s="9"/>
      <c r="P1" s="14"/>
      <c r="Q1" s="19" t="s">
        <v>1</v>
      </c>
      <c r="R1" s="20"/>
      <c r="S1" s="21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/>
      <c r="O2" s="9"/>
      <c r="P2" s="14"/>
      <c r="Q2" s="19"/>
      <c r="R2" s="20"/>
      <c r="S2" s="21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5" t="s">
        <v>15</v>
      </c>
      <c r="O3" s="10" t="s">
        <v>16</v>
      </c>
      <c r="P3" s="16" t="s">
        <v>17</v>
      </c>
      <c r="Q3" s="22" t="s">
        <v>18</v>
      </c>
      <c r="R3" s="23" t="s">
        <v>19</v>
      </c>
      <c r="S3" s="24" t="s">
        <v>20</v>
      </c>
      <c r="T3" s="3" t="s">
        <v>21</v>
      </c>
    </row>
    <row r="4" spans="1:19">
      <c r="A4" s="11"/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 t="s">
        <v>26</v>
      </c>
      <c r="H4" s="11" t="s">
        <v>27</v>
      </c>
      <c r="I4" s="11" t="s">
        <v>28</v>
      </c>
      <c r="J4" s="11">
        <v>20</v>
      </c>
      <c r="K4" s="11">
        <v>5800</v>
      </c>
      <c r="L4" s="11">
        <v>8500</v>
      </c>
      <c r="M4" s="11">
        <f t="shared" ref="M4:M13" si="0">L4-K4</f>
        <v>2700</v>
      </c>
      <c r="N4" s="17">
        <f t="shared" ref="N4:N14" si="1">IF(AND($M4&lt;&gt;0,$L4&lt;&gt;0),$M4/$L4,"")</f>
        <v>0.317647058823529</v>
      </c>
      <c r="O4" s="11">
        <v>500</v>
      </c>
      <c r="P4" s="18">
        <f t="shared" ref="P4:P14" si="2">IF(AND($O4&lt;&gt;0,$L4&lt;&gt;0),$O4/$L4,"")</f>
        <v>0.0588235294117647</v>
      </c>
      <c r="Q4" s="25"/>
      <c r="R4" s="26">
        <f t="shared" ref="R4:R14" si="3">IF(AND(($M4*$J4-$Q4)&lt;&gt;0,($L4*$J4)&lt;&gt;0),($M4*$J4-$Q4)/($L4*$J4),"")</f>
        <v>0.317647058823529</v>
      </c>
      <c r="S4" s="27"/>
    </row>
    <row r="5" spans="1:19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 t="s">
        <v>26</v>
      </c>
      <c r="H5" s="11" t="s">
        <v>29</v>
      </c>
      <c r="I5" s="11"/>
      <c r="J5" s="11">
        <v>50</v>
      </c>
      <c r="K5" s="11">
        <v>3550</v>
      </c>
      <c r="L5" s="11">
        <v>4600</v>
      </c>
      <c r="M5" s="11">
        <f t="shared" si="0"/>
        <v>1050</v>
      </c>
      <c r="N5" s="17">
        <f t="shared" si="1"/>
        <v>0.228260869565217</v>
      </c>
      <c r="O5" s="11">
        <v>100</v>
      </c>
      <c r="P5" s="18">
        <f t="shared" si="2"/>
        <v>0.0217391304347826</v>
      </c>
      <c r="Q5" s="25"/>
      <c r="R5" s="26">
        <f t="shared" si="3"/>
        <v>0.228260869565217</v>
      </c>
      <c r="S5" s="27"/>
    </row>
    <row r="6" spans="1:20">
      <c r="A6" s="11"/>
      <c r="B6" s="11" t="s">
        <v>22</v>
      </c>
      <c r="C6" s="11" t="s">
        <v>23</v>
      </c>
      <c r="D6" s="11" t="s">
        <v>30</v>
      </c>
      <c r="E6" s="11" t="s">
        <v>31</v>
      </c>
      <c r="F6" s="11"/>
      <c r="G6" s="11" t="s">
        <v>26</v>
      </c>
      <c r="H6" s="11" t="s">
        <v>32</v>
      </c>
      <c r="I6" s="11" t="s">
        <v>33</v>
      </c>
      <c r="J6" s="11">
        <v>300</v>
      </c>
      <c r="K6" s="11">
        <v>513.27</v>
      </c>
      <c r="L6" s="11">
        <v>1500</v>
      </c>
      <c r="M6" s="11">
        <f t="shared" si="0"/>
        <v>986.73</v>
      </c>
      <c r="N6" s="17">
        <f t="shared" si="1"/>
        <v>0.65782</v>
      </c>
      <c r="O6" s="11">
        <v>300</v>
      </c>
      <c r="P6" s="18">
        <f t="shared" si="2"/>
        <v>0.2</v>
      </c>
      <c r="Q6" s="25">
        <f>IFERROR(SUMIF(商务费用支付申请!$A:$A,$A6,商务费用支付申请!$C:$C),"")</f>
        <v>0</v>
      </c>
      <c r="R6" s="26">
        <f t="shared" si="3"/>
        <v>0.65782</v>
      </c>
      <c r="S6" s="27" t="str">
        <f>IFERROR(VLOOKUP(A6,商务费用支付申请!A:B,2,0),"")</f>
        <v/>
      </c>
      <c r="T6">
        <f t="shared" ref="T6:T14" si="4">Q6-O6*J6</f>
        <v>-90000</v>
      </c>
    </row>
    <row r="7" ht="28" spans="1:20">
      <c r="A7" s="11"/>
      <c r="B7" s="11" t="s">
        <v>34</v>
      </c>
      <c r="C7" s="11" t="s">
        <v>23</v>
      </c>
      <c r="D7" s="11" t="s">
        <v>35</v>
      </c>
      <c r="E7" s="11" t="s">
        <v>36</v>
      </c>
      <c r="F7" s="11"/>
      <c r="G7" s="11"/>
      <c r="H7" s="10" t="s">
        <v>37</v>
      </c>
      <c r="I7" s="11" t="s">
        <v>38</v>
      </c>
      <c r="J7" s="11">
        <v>20</v>
      </c>
      <c r="K7" s="11">
        <v>1221</v>
      </c>
      <c r="L7" s="11">
        <v>3300</v>
      </c>
      <c r="M7" s="11">
        <f t="shared" si="0"/>
        <v>2079</v>
      </c>
      <c r="N7" s="17">
        <f t="shared" si="1"/>
        <v>0.63</v>
      </c>
      <c r="O7" s="11">
        <v>100</v>
      </c>
      <c r="P7" s="18">
        <f t="shared" si="2"/>
        <v>0.0303030303030303</v>
      </c>
      <c r="Q7" s="25">
        <f>IFERROR(SUMIF(商务费用支付申请!$A:$A,$A7,商务费用支付申请!$C:$C),"")</f>
        <v>0</v>
      </c>
      <c r="R7" s="26">
        <f t="shared" si="3"/>
        <v>0.63</v>
      </c>
      <c r="S7" s="28" t="s">
        <v>39</v>
      </c>
      <c r="T7">
        <f t="shared" si="4"/>
        <v>-2000</v>
      </c>
    </row>
    <row r="8" ht="42" spans="1:20">
      <c r="A8" s="11"/>
      <c r="B8" s="11" t="s">
        <v>40</v>
      </c>
      <c r="C8" s="11" t="s">
        <v>23</v>
      </c>
      <c r="D8" s="11" t="s">
        <v>41</v>
      </c>
      <c r="E8" s="11" t="s">
        <v>36</v>
      </c>
      <c r="F8" s="11"/>
      <c r="G8" s="10" t="s">
        <v>42</v>
      </c>
      <c r="H8" s="11" t="s">
        <v>43</v>
      </c>
      <c r="I8" s="11" t="s">
        <v>44</v>
      </c>
      <c r="J8" s="11">
        <v>20</v>
      </c>
      <c r="K8" s="11">
        <v>1600</v>
      </c>
      <c r="L8" s="11">
        <v>3200</v>
      </c>
      <c r="M8" s="11">
        <f t="shared" si="0"/>
        <v>1600</v>
      </c>
      <c r="N8" s="17">
        <f t="shared" si="1"/>
        <v>0.5</v>
      </c>
      <c r="O8" s="11">
        <v>100</v>
      </c>
      <c r="P8" s="18">
        <f t="shared" si="2"/>
        <v>0.03125</v>
      </c>
      <c r="Q8" s="25">
        <f>IFERROR(SUMIF(商务费用支付申请!$A:$A,$A8,商务费用支付申请!$C:$C),"")</f>
        <v>0</v>
      </c>
      <c r="R8" s="26">
        <f t="shared" si="3"/>
        <v>0.5</v>
      </c>
      <c r="S8" s="29" t="s">
        <v>45</v>
      </c>
      <c r="T8">
        <f t="shared" si="4"/>
        <v>-2000</v>
      </c>
    </row>
    <row r="9" ht="56" spans="1:20">
      <c r="A9" s="11"/>
      <c r="B9" s="11" t="s">
        <v>40</v>
      </c>
      <c r="C9" s="11" t="s">
        <v>23</v>
      </c>
      <c r="D9" s="11" t="s">
        <v>41</v>
      </c>
      <c r="E9" s="11" t="s">
        <v>36</v>
      </c>
      <c r="F9" s="11"/>
      <c r="G9" s="10" t="s">
        <v>46</v>
      </c>
      <c r="H9" s="10" t="s">
        <v>47</v>
      </c>
      <c r="I9" s="11" t="s">
        <v>48</v>
      </c>
      <c r="J9" s="11">
        <v>5</v>
      </c>
      <c r="K9" s="11">
        <v>3465</v>
      </c>
      <c r="L9" s="11">
        <v>4500</v>
      </c>
      <c r="M9" s="11">
        <f t="shared" si="0"/>
        <v>1035</v>
      </c>
      <c r="N9" s="17">
        <f t="shared" si="1"/>
        <v>0.23</v>
      </c>
      <c r="O9" s="11">
        <v>100</v>
      </c>
      <c r="P9" s="18">
        <f t="shared" si="2"/>
        <v>0.0222222222222222</v>
      </c>
      <c r="Q9" s="25">
        <f>IFERROR(SUMIF(商务费用支付申请!$A:$A,$A9,商务费用支付申请!$C:$C),"")</f>
        <v>0</v>
      </c>
      <c r="R9" s="26">
        <f t="shared" si="3"/>
        <v>0.23</v>
      </c>
      <c r="S9" s="29" t="s">
        <v>49</v>
      </c>
      <c r="T9">
        <f t="shared" si="4"/>
        <v>-500</v>
      </c>
    </row>
    <row r="10" spans="1:20">
      <c r="A10" s="11"/>
      <c r="B10" s="11" t="s">
        <v>50</v>
      </c>
      <c r="C10" s="11" t="s">
        <v>23</v>
      </c>
      <c r="D10" s="11" t="s">
        <v>51</v>
      </c>
      <c r="E10" s="11" t="s">
        <v>52</v>
      </c>
      <c r="F10" s="11"/>
      <c r="G10" s="11" t="s">
        <v>53</v>
      </c>
      <c r="H10" s="11" t="s">
        <v>43</v>
      </c>
      <c r="I10" s="11" t="s">
        <v>44</v>
      </c>
      <c r="J10" s="11">
        <v>20</v>
      </c>
      <c r="K10" s="11">
        <v>1600</v>
      </c>
      <c r="L10" s="11">
        <v>3200</v>
      </c>
      <c r="M10" s="11">
        <f t="shared" si="0"/>
        <v>1600</v>
      </c>
      <c r="N10" s="17">
        <f t="shared" si="1"/>
        <v>0.5</v>
      </c>
      <c r="O10" s="11">
        <v>100</v>
      </c>
      <c r="P10" s="18">
        <f t="shared" si="2"/>
        <v>0.03125</v>
      </c>
      <c r="Q10" s="25">
        <f>IFERROR(SUMIF(商务费用支付申请!$A:$A,$A10,商务费用支付申请!$C:$C),"")</f>
        <v>0</v>
      </c>
      <c r="R10" s="26">
        <f t="shared" si="3"/>
        <v>0.5</v>
      </c>
      <c r="S10" s="27" t="str">
        <f>IFERROR(VLOOKUP(A10,商务费用支付申请!A:B,2,0),"")</f>
        <v/>
      </c>
      <c r="T10">
        <f t="shared" si="4"/>
        <v>-2000</v>
      </c>
    </row>
    <row r="11" ht="56" spans="1:20">
      <c r="A11" s="11"/>
      <c r="B11" s="12" t="s">
        <v>54</v>
      </c>
      <c r="C11" s="11" t="s">
        <v>23</v>
      </c>
      <c r="D11" s="11" t="s">
        <v>35</v>
      </c>
      <c r="E11" s="11" t="s">
        <v>55</v>
      </c>
      <c r="F11" s="11"/>
      <c r="G11" s="13">
        <v>45117</v>
      </c>
      <c r="H11" s="10" t="s">
        <v>56</v>
      </c>
      <c r="I11" s="11" t="s">
        <v>57</v>
      </c>
      <c r="J11" s="11">
        <v>13</v>
      </c>
      <c r="K11" s="11">
        <v>199</v>
      </c>
      <c r="L11" s="11">
        <v>565</v>
      </c>
      <c r="M11" s="11">
        <f t="shared" si="0"/>
        <v>366</v>
      </c>
      <c r="N11" s="17">
        <f t="shared" si="1"/>
        <v>0.647787610619469</v>
      </c>
      <c r="O11" s="11">
        <v>100</v>
      </c>
      <c r="P11" s="18">
        <f t="shared" si="2"/>
        <v>0.176991150442478</v>
      </c>
      <c r="Q11" s="25">
        <f>IFERROR(SUMIF(商务费用支付申请!$A:$A,$A11,商务费用支付申请!$C:$C),"")</f>
        <v>0</v>
      </c>
      <c r="R11" s="26">
        <f t="shared" si="3"/>
        <v>0.647787610619469</v>
      </c>
      <c r="S11" s="28">
        <v>5014784823</v>
      </c>
      <c r="T11">
        <f t="shared" si="4"/>
        <v>-1300</v>
      </c>
    </row>
    <row r="12" spans="1:20">
      <c r="A12" s="11"/>
      <c r="B12" s="11" t="s">
        <v>54</v>
      </c>
      <c r="C12" s="11" t="s">
        <v>23</v>
      </c>
      <c r="D12" s="11" t="s">
        <v>58</v>
      </c>
      <c r="E12" s="11" t="s">
        <v>59</v>
      </c>
      <c r="F12" s="11"/>
      <c r="G12" s="11" t="s">
        <v>60</v>
      </c>
      <c r="H12" s="11" t="s">
        <v>61</v>
      </c>
      <c r="I12" s="11" t="s">
        <v>62</v>
      </c>
      <c r="J12" s="11">
        <v>30</v>
      </c>
      <c r="K12" s="11">
        <v>1195</v>
      </c>
      <c r="L12" s="11">
        <v>2050</v>
      </c>
      <c r="M12" s="11">
        <f t="shared" si="0"/>
        <v>855</v>
      </c>
      <c r="N12" s="17">
        <f t="shared" si="1"/>
        <v>0.417073170731707</v>
      </c>
      <c r="O12" s="11">
        <v>100</v>
      </c>
      <c r="P12" s="18">
        <f t="shared" si="2"/>
        <v>0.0487804878048781</v>
      </c>
      <c r="Q12" s="25">
        <f>IFERROR(SUMIF(商务费用支付申请!$A:$A,$A12,商务费用支付申请!$C:$C),"")</f>
        <v>0</v>
      </c>
      <c r="R12" s="26">
        <f t="shared" si="3"/>
        <v>0.417073170731707</v>
      </c>
      <c r="S12" s="27" t="str">
        <f>IFERROR(VLOOKUP(A12,商务费用支付申请!A:B,2,0),"")</f>
        <v/>
      </c>
      <c r="T12">
        <f t="shared" si="4"/>
        <v>-3000</v>
      </c>
    </row>
    <row r="13" spans="1:20">
      <c r="A13" s="11"/>
      <c r="B13" s="11" t="s">
        <v>63</v>
      </c>
      <c r="C13" s="11" t="s">
        <v>23</v>
      </c>
      <c r="D13" s="11" t="s">
        <v>64</v>
      </c>
      <c r="E13" s="11" t="s">
        <v>65</v>
      </c>
      <c r="F13" s="11"/>
      <c r="G13" s="11" t="s">
        <v>66</v>
      </c>
      <c r="H13" s="11" t="s">
        <v>67</v>
      </c>
      <c r="I13" s="11" t="s">
        <v>68</v>
      </c>
      <c r="J13" s="11">
        <v>80</v>
      </c>
      <c r="K13" s="11">
        <v>2778</v>
      </c>
      <c r="L13" s="11">
        <v>3407</v>
      </c>
      <c r="M13" s="11">
        <f t="shared" si="0"/>
        <v>629</v>
      </c>
      <c r="N13" s="17">
        <f t="shared" si="1"/>
        <v>0.184619900205459</v>
      </c>
      <c r="O13" s="11">
        <v>100</v>
      </c>
      <c r="P13" s="18">
        <f t="shared" si="2"/>
        <v>0.0293513354857646</v>
      </c>
      <c r="Q13" s="25">
        <f>IFERROR(SUMIF(商务费用支付申请!$A:$A,$A13,商务费用支付申请!$C:$C),"")</f>
        <v>0</v>
      </c>
      <c r="R13" s="26">
        <f t="shared" si="3"/>
        <v>0.184619900205459</v>
      </c>
      <c r="S13" s="32" t="s">
        <v>69</v>
      </c>
      <c r="T13">
        <f t="shared" si="4"/>
        <v>-8000</v>
      </c>
    </row>
    <row r="14" spans="1:20">
      <c r="A14" s="11"/>
      <c r="B14" s="11" t="s">
        <v>63</v>
      </c>
      <c r="C14" s="11" t="s">
        <v>23</v>
      </c>
      <c r="D14" s="11" t="s">
        <v>64</v>
      </c>
      <c r="E14" s="11" t="s">
        <v>65</v>
      </c>
      <c r="F14" s="11"/>
      <c r="G14" s="11" t="s">
        <v>66</v>
      </c>
      <c r="H14" s="11" t="s">
        <v>70</v>
      </c>
      <c r="I14" s="11"/>
      <c r="J14" s="11">
        <v>50</v>
      </c>
      <c r="K14" s="11">
        <v>1870.5</v>
      </c>
      <c r="L14" s="11">
        <v>3279</v>
      </c>
      <c r="M14" s="11">
        <v>1408.5</v>
      </c>
      <c r="N14" s="17">
        <f t="shared" si="1"/>
        <v>0.429551692589204</v>
      </c>
      <c r="O14" s="11">
        <v>100</v>
      </c>
      <c r="P14" s="18">
        <f t="shared" si="2"/>
        <v>0.0304971027752364</v>
      </c>
      <c r="Q14" s="25">
        <f>IFERROR(SUMIF(商务费用支付申请!$A:$A,$A14,商务费用支付申请!$C:$C),"")</f>
        <v>0</v>
      </c>
      <c r="R14" s="26">
        <f t="shared" si="3"/>
        <v>0.429551692589204</v>
      </c>
      <c r="S14" s="28" t="s">
        <v>71</v>
      </c>
      <c r="T14">
        <f t="shared" si="4"/>
        <v>-5000</v>
      </c>
    </row>
    <row r="15" spans="1:20">
      <c r="A15" s="11"/>
      <c r="B15" s="11" t="s">
        <v>72</v>
      </c>
      <c r="C15" s="11" t="s">
        <v>23</v>
      </c>
      <c r="D15" s="11" t="s">
        <v>30</v>
      </c>
      <c r="E15" s="11" t="s">
        <v>31</v>
      </c>
      <c r="F15" s="11"/>
      <c r="G15" s="11" t="s">
        <v>66</v>
      </c>
      <c r="H15" s="11" t="s">
        <v>73</v>
      </c>
      <c r="I15" s="11" t="s">
        <v>74</v>
      </c>
      <c r="J15" s="11" t="s">
        <v>75</v>
      </c>
      <c r="K15" s="11"/>
      <c r="L15" s="11"/>
      <c r="M15" s="11"/>
      <c r="N15" s="17" t="str">
        <f t="shared" ref="N15:N21" si="5">IF(AND($M15&lt;&gt;0,$L15&lt;&gt;0),$M15/$L15,"")</f>
        <v/>
      </c>
      <c r="O15" s="11"/>
      <c r="P15" s="18" t="str">
        <f t="shared" ref="P15:P21" si="6">IF(AND($O15&lt;&gt;0,$L15&lt;&gt;0),$O15/$L15,"")</f>
        <v/>
      </c>
      <c r="Q15" s="25">
        <f>IFERROR(SUMIF(商务费用支付申请!$A:$A,$A15,商务费用支付申请!$C:$C),"")</f>
        <v>0</v>
      </c>
      <c r="R15" s="26" t="e">
        <f t="shared" ref="R15:R21" si="7">IF(AND(($M15*$J15-$Q15)&lt;&gt;0,($L15*$J15)&lt;&gt;0),($M15*$J15-$Q15)/($L15*$J15),"")</f>
        <v>#VALUE!</v>
      </c>
      <c r="S15" s="27" t="str">
        <f>IFERROR(VLOOKUP(A15,商务费用支付申请!A:B,2,0),"")</f>
        <v/>
      </c>
      <c r="T15" t="e">
        <f t="shared" ref="T15:T21" si="8">Q15-O15*J15</f>
        <v>#VALUE!</v>
      </c>
    </row>
    <row r="16" spans="1:20">
      <c r="A16" s="11"/>
      <c r="B16" s="11" t="s">
        <v>72</v>
      </c>
      <c r="C16" s="11" t="s">
        <v>23</v>
      </c>
      <c r="D16" s="11" t="s">
        <v>76</v>
      </c>
      <c r="E16" s="11" t="s">
        <v>77</v>
      </c>
      <c r="F16" s="11"/>
      <c r="G16" s="11" t="s">
        <v>66</v>
      </c>
      <c r="H16" s="11" t="s">
        <v>61</v>
      </c>
      <c r="I16" s="11" t="s">
        <v>62</v>
      </c>
      <c r="J16" s="11">
        <v>20</v>
      </c>
      <c r="K16" s="11">
        <v>1195</v>
      </c>
      <c r="L16" s="11">
        <v>2050</v>
      </c>
      <c r="M16" s="11">
        <f>L16-K16</f>
        <v>855</v>
      </c>
      <c r="N16" s="17"/>
      <c r="O16" s="11">
        <v>100</v>
      </c>
      <c r="P16" s="18">
        <f t="shared" si="6"/>
        <v>0.0487804878048781</v>
      </c>
      <c r="Q16" s="25">
        <f>IFERROR(SUMIF(商务费用支付申请!$A:$A,$A16,商务费用支付申请!$C:$C),"")</f>
        <v>0</v>
      </c>
      <c r="R16" s="26">
        <f t="shared" si="7"/>
        <v>0.417073170731707</v>
      </c>
      <c r="S16" s="27" t="str">
        <f>IFERROR(VLOOKUP(A16,商务费用支付申请!A:B,2,0),"")</f>
        <v/>
      </c>
      <c r="T16">
        <f t="shared" si="8"/>
        <v>-2000</v>
      </c>
    </row>
    <row r="17" spans="1:20">
      <c r="A17" s="11"/>
      <c r="B17" s="11" t="s">
        <v>72</v>
      </c>
      <c r="C17" s="11" t="s">
        <v>23</v>
      </c>
      <c r="D17" s="11" t="s">
        <v>78</v>
      </c>
      <c r="E17" s="11" t="s">
        <v>79</v>
      </c>
      <c r="F17" s="11"/>
      <c r="G17" s="11" t="s">
        <v>66</v>
      </c>
      <c r="H17" s="11" t="s">
        <v>80</v>
      </c>
      <c r="I17" s="11" t="s">
        <v>62</v>
      </c>
      <c r="J17" s="11">
        <v>10</v>
      </c>
      <c r="K17" s="11">
        <v>1195</v>
      </c>
      <c r="L17" s="11">
        <v>1946</v>
      </c>
      <c r="M17" s="11">
        <v>751</v>
      </c>
      <c r="N17" s="17">
        <f t="shared" si="5"/>
        <v>0.385919835560123</v>
      </c>
      <c r="O17" s="11">
        <v>100</v>
      </c>
      <c r="P17" s="18">
        <f t="shared" si="6"/>
        <v>0.0513874614594039</v>
      </c>
      <c r="Q17" s="25">
        <f>IFERROR(SUMIF(商务费用支付申请!$A:$A,$A17,商务费用支付申请!$C:$C),"")</f>
        <v>0</v>
      </c>
      <c r="R17" s="26">
        <f t="shared" si="7"/>
        <v>0.385919835560123</v>
      </c>
      <c r="S17" s="27" t="str">
        <f>IFERROR(VLOOKUP(A17,商务费用支付申请!A:B,2,0),"")</f>
        <v/>
      </c>
      <c r="T17">
        <f t="shared" si="8"/>
        <v>-1000</v>
      </c>
    </row>
    <row r="18" spans="1:20">
      <c r="A18" s="11"/>
      <c r="B18" s="11" t="s">
        <v>81</v>
      </c>
      <c r="C18" s="11" t="s">
        <v>23</v>
      </c>
      <c r="D18" s="11" t="s">
        <v>41</v>
      </c>
      <c r="E18" s="11" t="s">
        <v>36</v>
      </c>
      <c r="F18" s="11"/>
      <c r="G18" s="11" t="s">
        <v>82</v>
      </c>
      <c r="H18" s="11" t="s">
        <v>83</v>
      </c>
      <c r="I18" s="11" t="s">
        <v>84</v>
      </c>
      <c r="J18" s="11">
        <v>10</v>
      </c>
      <c r="K18" s="11"/>
      <c r="L18" s="11"/>
      <c r="M18" s="11"/>
      <c r="N18" s="17" t="str">
        <f t="shared" si="5"/>
        <v/>
      </c>
      <c r="O18" s="11">
        <v>100</v>
      </c>
      <c r="P18" s="18" t="str">
        <f t="shared" si="6"/>
        <v/>
      </c>
      <c r="Q18" s="25">
        <f>IFERROR(SUMIF(商务费用支付申请!$A:$A,$A18,商务费用支付申请!$C:$C),"")</f>
        <v>0</v>
      </c>
      <c r="R18" s="26" t="str">
        <f t="shared" si="7"/>
        <v/>
      </c>
      <c r="S18" s="27" t="str">
        <f>IFERROR(VLOOKUP(A18,商务费用支付申请!A:B,2,0),"")</f>
        <v/>
      </c>
      <c r="T18">
        <f t="shared" si="8"/>
        <v>-1000</v>
      </c>
    </row>
    <row r="19" spans="1:20">
      <c r="A19" s="11"/>
      <c r="B19" s="11" t="s">
        <v>81</v>
      </c>
      <c r="C19" s="11" t="s">
        <v>23</v>
      </c>
      <c r="D19" s="11" t="s">
        <v>41</v>
      </c>
      <c r="E19" s="11" t="s">
        <v>36</v>
      </c>
      <c r="F19" s="11"/>
      <c r="G19" s="11" t="s">
        <v>82</v>
      </c>
      <c r="H19" s="11" t="s">
        <v>85</v>
      </c>
      <c r="I19" s="11" t="s">
        <v>70</v>
      </c>
      <c r="J19" s="11">
        <v>5</v>
      </c>
      <c r="K19" s="11">
        <v>3584</v>
      </c>
      <c r="L19" s="11">
        <v>5523</v>
      </c>
      <c r="M19" s="11">
        <v>1939</v>
      </c>
      <c r="N19" s="17">
        <f t="shared" si="5"/>
        <v>0.351077313054499</v>
      </c>
      <c r="O19" s="11">
        <v>100</v>
      </c>
      <c r="P19" s="18">
        <f t="shared" si="6"/>
        <v>0.0181061017562919</v>
      </c>
      <c r="Q19" s="25">
        <f>IFERROR(SUMIF(商务费用支付申请!$A:$A,$A19,商务费用支付申请!$C:$C),"")</f>
        <v>0</v>
      </c>
      <c r="R19" s="26">
        <f t="shared" si="7"/>
        <v>0.351077313054499</v>
      </c>
      <c r="S19" s="27" t="str">
        <f>IFERROR(VLOOKUP(A19,商务费用支付申请!A:B,2,0),"")</f>
        <v/>
      </c>
      <c r="T19">
        <f t="shared" si="8"/>
        <v>-500</v>
      </c>
    </row>
    <row r="20" spans="1:20">
      <c r="A20" s="11"/>
      <c r="B20" s="11" t="s">
        <v>81</v>
      </c>
      <c r="C20" s="11" t="s">
        <v>23</v>
      </c>
      <c r="D20" s="11" t="s">
        <v>41</v>
      </c>
      <c r="E20" s="11" t="s">
        <v>36</v>
      </c>
      <c r="F20" s="11"/>
      <c r="G20" s="11" t="s">
        <v>82</v>
      </c>
      <c r="H20" s="11" t="s">
        <v>86</v>
      </c>
      <c r="I20" s="11" t="s">
        <v>87</v>
      </c>
      <c r="J20" s="11">
        <v>10</v>
      </c>
      <c r="K20" s="11">
        <v>1934</v>
      </c>
      <c r="L20" s="11">
        <v>3265</v>
      </c>
      <c r="M20" s="11">
        <f>L20-K20</f>
        <v>1331</v>
      </c>
      <c r="N20" s="17">
        <f t="shared" si="5"/>
        <v>0.407656967840735</v>
      </c>
      <c r="O20" s="11">
        <v>100</v>
      </c>
      <c r="P20" s="18">
        <f t="shared" si="6"/>
        <v>0.0306278713629403</v>
      </c>
      <c r="Q20" s="25">
        <f>IFERROR(SUMIF(商务费用支付申请!$A:$A,$A20,商务费用支付申请!$C:$C),"")</f>
        <v>0</v>
      </c>
      <c r="R20" s="26">
        <f t="shared" si="7"/>
        <v>0.407656967840735</v>
      </c>
      <c r="S20" s="27" t="str">
        <f>IFERROR(VLOOKUP(A20,商务费用支付申请!A:B,2,0),"")</f>
        <v/>
      </c>
      <c r="T20">
        <f t="shared" si="8"/>
        <v>-1000</v>
      </c>
    </row>
    <row r="21" spans="1:20">
      <c r="A21" s="11"/>
      <c r="B21" s="11" t="s">
        <v>81</v>
      </c>
      <c r="C21" s="11" t="s">
        <v>23</v>
      </c>
      <c r="D21" s="11" t="s">
        <v>41</v>
      </c>
      <c r="E21" s="11" t="s">
        <v>36</v>
      </c>
      <c r="F21" s="11"/>
      <c r="G21" s="11" t="s">
        <v>82</v>
      </c>
      <c r="H21" s="11" t="s">
        <v>88</v>
      </c>
      <c r="I21" s="11" t="s">
        <v>89</v>
      </c>
      <c r="J21" s="11">
        <v>25</v>
      </c>
      <c r="K21">
        <v>3456</v>
      </c>
      <c r="L21">
        <v>2697</v>
      </c>
      <c r="M21">
        <v>759</v>
      </c>
      <c r="N21" s="17">
        <f t="shared" si="5"/>
        <v>0.281423804226919</v>
      </c>
      <c r="O21" s="11">
        <v>100</v>
      </c>
      <c r="P21" s="18">
        <f t="shared" si="6"/>
        <v>0.0370782350760104</v>
      </c>
      <c r="Q21" s="25">
        <f>IFERROR(SUMIF(商务费用支付申请!$A:$A,$A21,商务费用支付申请!$C:$C),"")</f>
        <v>0</v>
      </c>
      <c r="R21" s="26">
        <f t="shared" si="7"/>
        <v>0.281423804226919</v>
      </c>
      <c r="S21" s="33" t="s">
        <v>90</v>
      </c>
      <c r="T21">
        <f t="shared" si="8"/>
        <v>-2500</v>
      </c>
    </row>
    <row r="22" ht="70" spans="1:20">
      <c r="A22" s="11"/>
      <c r="B22" s="11" t="s">
        <v>91</v>
      </c>
      <c r="C22" s="11" t="s">
        <v>23</v>
      </c>
      <c r="D22" s="11" t="s">
        <v>92</v>
      </c>
      <c r="E22" s="11" t="s">
        <v>77</v>
      </c>
      <c r="F22" s="11"/>
      <c r="G22" s="11" t="s">
        <v>93</v>
      </c>
      <c r="H22" s="11" t="s">
        <v>29</v>
      </c>
      <c r="I22" s="10" t="s">
        <v>94</v>
      </c>
      <c r="J22" s="11">
        <v>150</v>
      </c>
      <c r="K22" s="11">
        <v>3000</v>
      </c>
      <c r="L22" s="11">
        <v>4051</v>
      </c>
      <c r="M22" s="11">
        <f t="shared" ref="M22:M26" si="9">L22-K22</f>
        <v>1051</v>
      </c>
      <c r="N22" s="17">
        <f t="shared" ref="N22:N64" si="10">IF(AND($M22&lt;&gt;0,$L22&lt;&gt;0),$M22/$L22,"")</f>
        <v>0.259442113058504</v>
      </c>
      <c r="O22" s="11">
        <v>100</v>
      </c>
      <c r="P22" s="18">
        <f t="shared" ref="P22:P64" si="11">IF(AND($O22&lt;&gt;0,$L22&lt;&gt;0),$O22/$L22,"")</f>
        <v>0.0246852628980499</v>
      </c>
      <c r="Q22" s="25">
        <f>IFERROR(SUMIF(商务费用支付申请!$A:$A,$A22,商务费用支付申请!$C:$C),"")</f>
        <v>0</v>
      </c>
      <c r="R22" s="26">
        <f t="shared" ref="R22:R31" si="12">IF(AND(($M22*$J22-$Q22)&lt;&gt;0,($L22*$J22)&lt;&gt;0),($M22*$J22-$Q22)/($L22*$J22),"")</f>
        <v>0.259442113058504</v>
      </c>
      <c r="S22" s="28">
        <v>4100171839</v>
      </c>
      <c r="T22">
        <f t="shared" ref="T22:T33" si="13">Q22-O22*J22</f>
        <v>-15000</v>
      </c>
    </row>
    <row r="23" spans="1:20">
      <c r="A23" s="11"/>
      <c r="B23" s="11" t="s">
        <v>91</v>
      </c>
      <c r="C23" s="11" t="s">
        <v>23</v>
      </c>
      <c r="D23" s="11" t="s">
        <v>35</v>
      </c>
      <c r="E23" s="11" t="s">
        <v>95</v>
      </c>
      <c r="F23" s="11"/>
      <c r="G23" s="11" t="s">
        <v>93</v>
      </c>
      <c r="H23" s="11" t="s">
        <v>96</v>
      </c>
      <c r="I23" s="11" t="s">
        <v>96</v>
      </c>
      <c r="J23" s="11">
        <v>5</v>
      </c>
      <c r="K23" s="11"/>
      <c r="L23" s="11"/>
      <c r="M23" s="11"/>
      <c r="N23" s="17" t="str">
        <f t="shared" si="10"/>
        <v/>
      </c>
      <c r="O23" s="11">
        <v>100</v>
      </c>
      <c r="P23" s="18" t="str">
        <f t="shared" si="11"/>
        <v/>
      </c>
      <c r="Q23" s="25">
        <f>IFERROR(SUMIF(商务费用支付申请!$A:$A,$A23,商务费用支付申请!$C:$C),"")</f>
        <v>0</v>
      </c>
      <c r="R23" s="26" t="str">
        <f t="shared" si="12"/>
        <v/>
      </c>
      <c r="S23" s="27" t="str">
        <f>IFERROR(VLOOKUP(A23,商务费用支付申请!A:B,2,0),"")</f>
        <v/>
      </c>
      <c r="T23">
        <f t="shared" si="13"/>
        <v>-500</v>
      </c>
    </row>
    <row r="24" spans="1:20">
      <c r="A24" s="11"/>
      <c r="B24" s="11" t="s">
        <v>91</v>
      </c>
      <c r="C24" s="11" t="s">
        <v>23</v>
      </c>
      <c r="D24" s="11" t="s">
        <v>35</v>
      </c>
      <c r="E24" s="11" t="s">
        <v>95</v>
      </c>
      <c r="F24" s="11"/>
      <c r="G24" s="11" t="s">
        <v>93</v>
      </c>
      <c r="H24" s="11" t="s">
        <v>97</v>
      </c>
      <c r="I24" s="11" t="s">
        <v>98</v>
      </c>
      <c r="J24" s="11">
        <v>10</v>
      </c>
      <c r="K24" s="11">
        <v>557.52</v>
      </c>
      <c r="L24" s="11">
        <v>2059</v>
      </c>
      <c r="M24" s="11">
        <f t="shared" si="9"/>
        <v>1501.48</v>
      </c>
      <c r="N24" s="17">
        <f t="shared" si="10"/>
        <v>0.729227780475959</v>
      </c>
      <c r="O24" s="11">
        <v>100</v>
      </c>
      <c r="P24" s="18">
        <f t="shared" si="11"/>
        <v>0.0485672656629432</v>
      </c>
      <c r="Q24" s="25">
        <f>IFERROR(SUMIF(商务费用支付申请!$A:$A,$A24,商务费用支付申请!$C:$C),"")</f>
        <v>0</v>
      </c>
      <c r="R24" s="26">
        <f t="shared" si="12"/>
        <v>0.729227780475959</v>
      </c>
      <c r="S24" s="27" t="str">
        <f>IFERROR(VLOOKUP(A24,商务费用支付申请!A:B,2,0),"")</f>
        <v/>
      </c>
      <c r="T24">
        <f t="shared" si="13"/>
        <v>-1000</v>
      </c>
    </row>
    <row r="25" spans="1:20">
      <c r="A25" s="11"/>
      <c r="B25" s="11" t="s">
        <v>91</v>
      </c>
      <c r="C25" s="11" t="s">
        <v>23</v>
      </c>
      <c r="D25" s="11" t="s">
        <v>35</v>
      </c>
      <c r="E25" s="11" t="s">
        <v>95</v>
      </c>
      <c r="F25" s="11"/>
      <c r="G25" s="11" t="s">
        <v>93</v>
      </c>
      <c r="H25" s="11" t="s">
        <v>74</v>
      </c>
      <c r="I25" s="11" t="s">
        <v>74</v>
      </c>
      <c r="J25" s="11">
        <v>20</v>
      </c>
      <c r="K25" s="11">
        <v>557.52</v>
      </c>
      <c r="L25" s="11">
        <v>2059</v>
      </c>
      <c r="M25" s="11">
        <f t="shared" si="9"/>
        <v>1501.48</v>
      </c>
      <c r="N25" s="17">
        <f t="shared" si="10"/>
        <v>0.729227780475959</v>
      </c>
      <c r="O25" s="11">
        <v>100</v>
      </c>
      <c r="P25" s="18">
        <f t="shared" si="11"/>
        <v>0.0485672656629432</v>
      </c>
      <c r="Q25" s="25">
        <f>IFERROR(SUMIF(商务费用支付申请!$A:$A,$A25,商务费用支付申请!$C:$C),"")</f>
        <v>0</v>
      </c>
      <c r="R25" s="26">
        <f t="shared" si="12"/>
        <v>0.729227780475959</v>
      </c>
      <c r="S25" s="27" t="str">
        <f>IFERROR(VLOOKUP(A25,商务费用支付申请!A:B,2,0),"")</f>
        <v/>
      </c>
      <c r="T25">
        <f t="shared" si="13"/>
        <v>-2000</v>
      </c>
    </row>
    <row r="26" ht="28" spans="1:20">
      <c r="A26" s="11"/>
      <c r="B26" s="11"/>
      <c r="C26" s="11"/>
      <c r="D26" s="10" t="s">
        <v>99</v>
      </c>
      <c r="E26" s="11" t="s">
        <v>55</v>
      </c>
      <c r="F26" s="11"/>
      <c r="G26" s="11" t="s">
        <v>93</v>
      </c>
      <c r="H26" s="11" t="s">
        <v>74</v>
      </c>
      <c r="I26" s="11" t="s">
        <v>74</v>
      </c>
      <c r="J26" s="11">
        <v>20</v>
      </c>
      <c r="K26" s="11">
        <v>557.52</v>
      </c>
      <c r="L26" s="11">
        <v>2059</v>
      </c>
      <c r="M26" s="11">
        <f t="shared" si="9"/>
        <v>1501.48</v>
      </c>
      <c r="N26" s="17">
        <f t="shared" si="10"/>
        <v>0.729227780475959</v>
      </c>
      <c r="O26" s="11">
        <v>100</v>
      </c>
      <c r="P26" s="18">
        <f t="shared" si="11"/>
        <v>0.0485672656629432</v>
      </c>
      <c r="Q26" s="25">
        <f>IFERROR(SUMIF(商务费用支付申请!$A:$A,$A26,商务费用支付申请!$C:$C),"")</f>
        <v>0</v>
      </c>
      <c r="R26" s="26">
        <f t="shared" si="12"/>
        <v>0.729227780475959</v>
      </c>
      <c r="S26" s="27" t="str">
        <f>IFERROR(VLOOKUP(A26,商务费用支付申请!A:B,2,0),"")</f>
        <v/>
      </c>
      <c r="T26">
        <f t="shared" si="13"/>
        <v>-2000</v>
      </c>
    </row>
    <row r="27" spans="1:20">
      <c r="A27" s="11"/>
      <c r="B27" s="11" t="s">
        <v>91</v>
      </c>
      <c r="C27" s="11" t="s">
        <v>23</v>
      </c>
      <c r="D27" s="11" t="s">
        <v>100</v>
      </c>
      <c r="E27" s="11" t="s">
        <v>101</v>
      </c>
      <c r="F27" s="11"/>
      <c r="G27" s="11" t="s">
        <v>93</v>
      </c>
      <c r="H27" s="11" t="s">
        <v>102</v>
      </c>
      <c r="I27" s="11" t="s">
        <v>103</v>
      </c>
      <c r="J27" s="11">
        <v>100</v>
      </c>
      <c r="K27" s="11">
        <v>125</v>
      </c>
      <c r="L27" s="11">
        <v>278</v>
      </c>
      <c r="M27" s="11">
        <v>153</v>
      </c>
      <c r="N27" s="17">
        <f t="shared" si="10"/>
        <v>0.550359712230216</v>
      </c>
      <c r="O27" s="11">
        <v>50</v>
      </c>
      <c r="P27" s="18">
        <f t="shared" si="11"/>
        <v>0.179856115107914</v>
      </c>
      <c r="Q27" s="25">
        <f>IFERROR(SUMIF(商务费用支付申请!$A:$A,$A27,商务费用支付申请!$C:$C),"")</f>
        <v>0</v>
      </c>
      <c r="R27" s="26">
        <f t="shared" si="12"/>
        <v>0.550359712230216</v>
      </c>
      <c r="S27" s="27" t="str">
        <f>IFERROR(VLOOKUP(A27,商务费用支付申请!A:B,2,0),"")</f>
        <v/>
      </c>
      <c r="T27">
        <f t="shared" si="13"/>
        <v>-5000</v>
      </c>
    </row>
    <row r="28" spans="1:20">
      <c r="A28" s="11"/>
      <c r="B28" s="11" t="s">
        <v>104</v>
      </c>
      <c r="C28" s="11" t="s">
        <v>23</v>
      </c>
      <c r="D28" s="11" t="s">
        <v>41</v>
      </c>
      <c r="E28" s="11" t="s">
        <v>36</v>
      </c>
      <c r="F28" s="11"/>
      <c r="G28" s="11" t="s">
        <v>82</v>
      </c>
      <c r="H28" s="11" t="s">
        <v>85</v>
      </c>
      <c r="I28" s="11" t="s">
        <v>70</v>
      </c>
      <c r="J28" s="11">
        <v>10</v>
      </c>
      <c r="K28" s="11">
        <v>3584</v>
      </c>
      <c r="L28" s="11">
        <v>5523</v>
      </c>
      <c r="M28" s="11">
        <v>1939</v>
      </c>
      <c r="N28" s="17">
        <f t="shared" si="10"/>
        <v>0.351077313054499</v>
      </c>
      <c r="O28" s="11">
        <v>100</v>
      </c>
      <c r="P28" s="18">
        <f t="shared" si="11"/>
        <v>0.0181061017562919</v>
      </c>
      <c r="Q28" s="25">
        <f>IFERROR(SUMIF(商务费用支付申请!$A:$A,$A28,商务费用支付申请!$C:$C),"")</f>
        <v>0</v>
      </c>
      <c r="R28" s="26">
        <f t="shared" si="12"/>
        <v>0.351077313054499</v>
      </c>
      <c r="S28" s="27" t="str">
        <f>IFERROR(VLOOKUP(A28,商务费用支付申请!A:B,2,0),"")</f>
        <v/>
      </c>
      <c r="T28">
        <f t="shared" si="13"/>
        <v>-1000</v>
      </c>
    </row>
    <row r="29" spans="1:20">
      <c r="A29" s="11"/>
      <c r="B29" s="11" t="s">
        <v>104</v>
      </c>
      <c r="C29" s="11" t="s">
        <v>23</v>
      </c>
      <c r="D29" s="11" t="s">
        <v>58</v>
      </c>
      <c r="E29" s="11" t="s">
        <v>77</v>
      </c>
      <c r="F29" s="11"/>
      <c r="G29" s="11" t="s">
        <v>93</v>
      </c>
      <c r="H29" s="11" t="s">
        <v>105</v>
      </c>
      <c r="I29" s="11" t="s">
        <v>106</v>
      </c>
      <c r="J29" s="11">
        <v>15</v>
      </c>
      <c r="K29" s="11">
        <v>710</v>
      </c>
      <c r="L29" s="11">
        <v>1693</v>
      </c>
      <c r="M29" s="11">
        <v>983</v>
      </c>
      <c r="N29" s="17">
        <f t="shared" si="10"/>
        <v>0.580626107501477</v>
      </c>
      <c r="O29" s="11">
        <v>100</v>
      </c>
      <c r="P29" s="18">
        <f t="shared" si="11"/>
        <v>0.0590667454223272</v>
      </c>
      <c r="Q29" s="25">
        <f>IFERROR(SUMIF(商务费用支付申请!$A:$A,$A29,商务费用支付申请!$C:$C),"")</f>
        <v>0</v>
      </c>
      <c r="R29" s="26">
        <f t="shared" si="12"/>
        <v>0.580626107501477</v>
      </c>
      <c r="S29" s="27">
        <v>5015873045</v>
      </c>
      <c r="T29">
        <f t="shared" si="13"/>
        <v>-1500</v>
      </c>
    </row>
    <row r="30" spans="1:20">
      <c r="A30" s="11"/>
      <c r="B30" s="11" t="s">
        <v>107</v>
      </c>
      <c r="C30" s="11" t="s">
        <v>23</v>
      </c>
      <c r="D30" s="11" t="s">
        <v>108</v>
      </c>
      <c r="E30" s="11" t="s">
        <v>52</v>
      </c>
      <c r="F30" s="11"/>
      <c r="G30" s="11" t="s">
        <v>109</v>
      </c>
      <c r="H30" s="11" t="s">
        <v>80</v>
      </c>
      <c r="I30" s="11" t="s">
        <v>62</v>
      </c>
      <c r="J30" s="11">
        <v>15</v>
      </c>
      <c r="K30" s="11">
        <v>1195</v>
      </c>
      <c r="L30" s="11">
        <v>1946</v>
      </c>
      <c r="M30" s="11">
        <v>751</v>
      </c>
      <c r="N30" s="17">
        <f t="shared" si="10"/>
        <v>0.385919835560123</v>
      </c>
      <c r="O30" s="11">
        <v>100</v>
      </c>
      <c r="P30" s="18">
        <f t="shared" si="11"/>
        <v>0.0513874614594039</v>
      </c>
      <c r="Q30" s="25">
        <f>IFERROR(SUMIF(商务费用支付申请!$A:$A,$A30,商务费用支付申请!$C:$C),"")</f>
        <v>0</v>
      </c>
      <c r="R30" s="26">
        <f t="shared" si="12"/>
        <v>0.385919835560123</v>
      </c>
      <c r="S30" s="27"/>
      <c r="T30">
        <f t="shared" si="13"/>
        <v>-1500</v>
      </c>
    </row>
    <row r="31" ht="28" spans="1:20">
      <c r="A31" s="11"/>
      <c r="B31" s="11" t="s">
        <v>110</v>
      </c>
      <c r="C31" s="11" t="s">
        <v>23</v>
      </c>
      <c r="D31" s="11" t="s">
        <v>41</v>
      </c>
      <c r="E31" s="11" t="s">
        <v>36</v>
      </c>
      <c r="F31" s="11"/>
      <c r="G31" s="11" t="s">
        <v>109</v>
      </c>
      <c r="H31" s="11" t="s">
        <v>111</v>
      </c>
      <c r="I31" s="11" t="s">
        <v>112</v>
      </c>
      <c r="J31" s="11">
        <v>5</v>
      </c>
      <c r="K31" s="11">
        <v>3540</v>
      </c>
      <c r="L31" s="11">
        <v>6900</v>
      </c>
      <c r="M31" s="11">
        <v>3360</v>
      </c>
      <c r="N31" s="17">
        <f t="shared" si="10"/>
        <v>0.48695652173913</v>
      </c>
      <c r="O31" s="11">
        <v>300</v>
      </c>
      <c r="P31" s="18">
        <f t="shared" si="11"/>
        <v>0.0434782608695652</v>
      </c>
      <c r="Q31" s="25">
        <f>IFERROR(SUMIF(商务费用支付申请!$A:$A,$A31,商务费用支付申请!$C:$C),"")</f>
        <v>0</v>
      </c>
      <c r="R31" s="26">
        <f t="shared" si="12"/>
        <v>0.48695652173913</v>
      </c>
      <c r="S31" s="34" t="s">
        <v>113</v>
      </c>
      <c r="T31">
        <f t="shared" si="13"/>
        <v>-1500</v>
      </c>
    </row>
    <row r="32" ht="26" spans="1:20">
      <c r="A32" s="11"/>
      <c r="B32" s="11" t="s">
        <v>114</v>
      </c>
      <c r="C32" s="11" t="s">
        <v>23</v>
      </c>
      <c r="D32" s="11" t="s">
        <v>41</v>
      </c>
      <c r="E32" s="11" t="s">
        <v>36</v>
      </c>
      <c r="F32" s="11"/>
      <c r="G32" s="11" t="s">
        <v>109</v>
      </c>
      <c r="H32" s="11" t="s">
        <v>43</v>
      </c>
      <c r="I32" s="11" t="s">
        <v>44</v>
      </c>
      <c r="J32" s="11">
        <v>10</v>
      </c>
      <c r="K32" s="11">
        <v>1600</v>
      </c>
      <c r="L32" s="11">
        <v>3200</v>
      </c>
      <c r="M32" s="11">
        <f t="shared" ref="M32:M37" si="14">L32-K32</f>
        <v>1600</v>
      </c>
      <c r="N32" s="17">
        <f t="shared" si="10"/>
        <v>0.5</v>
      </c>
      <c r="O32" s="11">
        <v>100</v>
      </c>
      <c r="P32" s="18">
        <f t="shared" si="11"/>
        <v>0.03125</v>
      </c>
      <c r="Q32" s="25">
        <f>IFERROR(SUMIF(商务费用支付申请!$A:$A,$A32,商务费用支付申请!$C:$C),"")</f>
        <v>0</v>
      </c>
      <c r="R32" s="26">
        <f t="shared" ref="R32:R41" si="15">IF(AND(($M32*$J32-$Q32)&lt;&gt;0,($L32*$J32)&lt;&gt;0),($M32*$J32-$Q32)/($L32*$J32),"")</f>
        <v>0.5</v>
      </c>
      <c r="S32" s="29" t="s">
        <v>115</v>
      </c>
      <c r="T32">
        <f t="shared" si="13"/>
        <v>-1000</v>
      </c>
    </row>
    <row r="33" spans="1:20">
      <c r="A33" s="11"/>
      <c r="B33" s="11" t="s">
        <v>114</v>
      </c>
      <c r="C33" s="11" t="s">
        <v>23</v>
      </c>
      <c r="D33" s="11" t="s">
        <v>41</v>
      </c>
      <c r="E33" s="11" t="s">
        <v>36</v>
      </c>
      <c r="F33" s="11"/>
      <c r="G33" s="11" t="s">
        <v>109</v>
      </c>
      <c r="H33" s="11" t="s">
        <v>86</v>
      </c>
      <c r="I33" s="11" t="s">
        <v>116</v>
      </c>
      <c r="J33" s="11">
        <v>8</v>
      </c>
      <c r="K33" s="11">
        <v>1934</v>
      </c>
      <c r="L33" s="11">
        <v>3265</v>
      </c>
      <c r="M33" s="11">
        <f t="shared" si="14"/>
        <v>1331</v>
      </c>
      <c r="N33" s="17">
        <f t="shared" si="10"/>
        <v>0.407656967840735</v>
      </c>
      <c r="O33" s="11">
        <v>100</v>
      </c>
      <c r="P33" s="18">
        <f t="shared" si="11"/>
        <v>0.0306278713629403</v>
      </c>
      <c r="Q33" s="25">
        <f>IFERROR(SUMIF(商务费用支付申请!$A:$A,$A33,商务费用支付申请!$C:$C),"")</f>
        <v>0</v>
      </c>
      <c r="R33" s="26">
        <f t="shared" si="15"/>
        <v>0.407656967840735</v>
      </c>
      <c r="S33" s="27"/>
      <c r="T33">
        <f t="shared" si="13"/>
        <v>-800</v>
      </c>
    </row>
    <row r="34" ht="56" spans="1:19">
      <c r="A34" s="11"/>
      <c r="B34" s="11" t="s">
        <v>114</v>
      </c>
      <c r="C34" s="11" t="s">
        <v>23</v>
      </c>
      <c r="D34" s="11" t="s">
        <v>41</v>
      </c>
      <c r="E34" s="11" t="s">
        <v>55</v>
      </c>
      <c r="F34" s="11"/>
      <c r="G34" s="11" t="s">
        <v>109</v>
      </c>
      <c r="H34" s="10" t="s">
        <v>56</v>
      </c>
      <c r="I34" s="11" t="s">
        <v>57</v>
      </c>
      <c r="J34" s="11">
        <v>63</v>
      </c>
      <c r="K34" s="11">
        <v>199</v>
      </c>
      <c r="L34" s="11">
        <v>565</v>
      </c>
      <c r="M34" s="11">
        <f t="shared" si="14"/>
        <v>366</v>
      </c>
      <c r="N34" s="17">
        <f t="shared" si="10"/>
        <v>0.647787610619469</v>
      </c>
      <c r="O34" s="11">
        <v>100</v>
      </c>
      <c r="P34" s="18">
        <f t="shared" si="11"/>
        <v>0.176991150442478</v>
      </c>
      <c r="Q34" s="25"/>
      <c r="R34" s="26">
        <f t="shared" si="15"/>
        <v>0.647787610619469</v>
      </c>
      <c r="S34" s="24" t="s">
        <v>117</v>
      </c>
    </row>
    <row r="35" spans="1:19">
      <c r="A35" s="11"/>
      <c r="B35" s="11" t="s">
        <v>114</v>
      </c>
      <c r="C35" s="11" t="s">
        <v>23</v>
      </c>
      <c r="D35" s="11" t="s">
        <v>30</v>
      </c>
      <c r="E35" s="11" t="s">
        <v>31</v>
      </c>
      <c r="F35" s="11"/>
      <c r="G35" s="11" t="s">
        <v>118</v>
      </c>
      <c r="H35" s="11" t="s">
        <v>119</v>
      </c>
      <c r="I35" s="11" t="s">
        <v>57</v>
      </c>
      <c r="J35" s="11">
        <v>80</v>
      </c>
      <c r="K35" s="11">
        <v>513.27</v>
      </c>
      <c r="L35" s="11">
        <v>1814</v>
      </c>
      <c r="M35" s="11">
        <f t="shared" si="14"/>
        <v>1300.73</v>
      </c>
      <c r="N35" s="17">
        <f t="shared" si="10"/>
        <v>0.717050716648291</v>
      </c>
      <c r="O35" s="11">
        <v>400</v>
      </c>
      <c r="P35" s="18">
        <f t="shared" si="11"/>
        <v>0.220507166482911</v>
      </c>
      <c r="Q35" s="25"/>
      <c r="R35" s="26">
        <f t="shared" si="15"/>
        <v>0.717050716648291</v>
      </c>
      <c r="S35" s="27"/>
    </row>
    <row r="36" spans="1:19">
      <c r="A36" s="11"/>
      <c r="B36" s="11" t="s">
        <v>120</v>
      </c>
      <c r="C36" s="11" t="s">
        <v>23</v>
      </c>
      <c r="D36" s="11" t="s">
        <v>121</v>
      </c>
      <c r="E36" s="11" t="s">
        <v>77</v>
      </c>
      <c r="F36" s="11"/>
      <c r="G36" s="11" t="s">
        <v>109</v>
      </c>
      <c r="H36" s="11" t="s">
        <v>105</v>
      </c>
      <c r="I36" s="11" t="s">
        <v>106</v>
      </c>
      <c r="J36" s="11">
        <v>15</v>
      </c>
      <c r="K36" s="11">
        <v>710</v>
      </c>
      <c r="L36" s="11">
        <v>1693</v>
      </c>
      <c r="M36" s="11">
        <v>983</v>
      </c>
      <c r="N36" s="17">
        <f t="shared" si="10"/>
        <v>0.580626107501477</v>
      </c>
      <c r="O36" s="11">
        <v>100</v>
      </c>
      <c r="P36" s="18">
        <f t="shared" si="11"/>
        <v>0.0590667454223272</v>
      </c>
      <c r="Q36" s="25"/>
      <c r="R36" s="26">
        <f t="shared" si="15"/>
        <v>0.580626107501477</v>
      </c>
      <c r="S36" s="27"/>
    </row>
    <row r="37" ht="70" spans="2:18">
      <c r="B37" s="11" t="s">
        <v>120</v>
      </c>
      <c r="C37" t="s">
        <v>23</v>
      </c>
      <c r="D37" t="s">
        <v>122</v>
      </c>
      <c r="E37" s="11" t="s">
        <v>77</v>
      </c>
      <c r="F37" s="11"/>
      <c r="G37" s="11" t="s">
        <v>109</v>
      </c>
      <c r="H37" s="11" t="s">
        <v>29</v>
      </c>
      <c r="I37" s="10" t="s">
        <v>94</v>
      </c>
      <c r="J37" s="11">
        <v>187</v>
      </c>
      <c r="K37" s="11">
        <v>3000</v>
      </c>
      <c r="L37" s="11">
        <v>4051</v>
      </c>
      <c r="M37" s="11">
        <f t="shared" si="14"/>
        <v>1051</v>
      </c>
      <c r="N37" s="17">
        <f t="shared" si="10"/>
        <v>0.259442113058504</v>
      </c>
      <c r="O37">
        <v>100</v>
      </c>
      <c r="P37" s="18">
        <f t="shared" si="11"/>
        <v>0.0246852628980499</v>
      </c>
      <c r="R37" s="26">
        <f t="shared" si="15"/>
        <v>0.259442113058504</v>
      </c>
    </row>
    <row r="38" spans="2:18">
      <c r="B38" s="11" t="s">
        <v>120</v>
      </c>
      <c r="C38" t="s">
        <v>23</v>
      </c>
      <c r="D38" t="s">
        <v>123</v>
      </c>
      <c r="E38" t="s">
        <v>124</v>
      </c>
      <c r="G38" t="s">
        <v>109</v>
      </c>
      <c r="H38" s="11" t="s">
        <v>80</v>
      </c>
      <c r="I38" s="11" t="s">
        <v>62</v>
      </c>
      <c r="J38" s="11">
        <v>26</v>
      </c>
      <c r="K38" s="11">
        <v>1195</v>
      </c>
      <c r="L38" s="11">
        <v>1946</v>
      </c>
      <c r="M38" s="11">
        <v>751</v>
      </c>
      <c r="N38" s="17">
        <f t="shared" si="10"/>
        <v>0.385919835560123</v>
      </c>
      <c r="O38">
        <v>100</v>
      </c>
      <c r="P38" s="18">
        <f t="shared" si="11"/>
        <v>0.0513874614594039</v>
      </c>
      <c r="R38" s="26">
        <f t="shared" si="15"/>
        <v>0.385919835560123</v>
      </c>
    </row>
    <row r="39" spans="2:18">
      <c r="B39" s="11" t="s">
        <v>120</v>
      </c>
      <c r="C39" t="s">
        <v>23</v>
      </c>
      <c r="D39" t="s">
        <v>123</v>
      </c>
      <c r="E39" t="s">
        <v>124</v>
      </c>
      <c r="G39" t="s">
        <v>109</v>
      </c>
      <c r="H39" t="s">
        <v>125</v>
      </c>
      <c r="I39" t="s">
        <v>126</v>
      </c>
      <c r="J39">
        <v>8</v>
      </c>
      <c r="K39">
        <v>4005</v>
      </c>
      <c r="N39" s="17" t="str">
        <f t="shared" si="10"/>
        <v/>
      </c>
      <c r="O39">
        <v>100</v>
      </c>
      <c r="P39" s="18" t="str">
        <f t="shared" si="11"/>
        <v/>
      </c>
      <c r="R39" s="26" t="str">
        <f t="shared" si="15"/>
        <v/>
      </c>
    </row>
    <row r="40" ht="28" spans="2:19">
      <c r="B40" t="s">
        <v>127</v>
      </c>
      <c r="C40" s="11" t="s">
        <v>23</v>
      </c>
      <c r="D40" s="11" t="s">
        <v>121</v>
      </c>
      <c r="E40" s="11" t="s">
        <v>77</v>
      </c>
      <c r="F40" s="11"/>
      <c r="G40" s="11" t="s">
        <v>109</v>
      </c>
      <c r="H40" s="11" t="s">
        <v>105</v>
      </c>
      <c r="I40" s="11" t="s">
        <v>106</v>
      </c>
      <c r="J40">
        <v>85</v>
      </c>
      <c r="K40">
        <v>840</v>
      </c>
      <c r="L40">
        <v>1693</v>
      </c>
      <c r="M40">
        <v>850</v>
      </c>
      <c r="N40" s="17">
        <f t="shared" si="10"/>
        <v>0.502067336089781</v>
      </c>
      <c r="O40">
        <v>100</v>
      </c>
      <c r="P40" s="18">
        <f t="shared" si="11"/>
        <v>0.0590667454223272</v>
      </c>
      <c r="R40" s="26">
        <f t="shared" si="15"/>
        <v>0.502067336089781</v>
      </c>
      <c r="S40" s="31" t="s">
        <v>128</v>
      </c>
    </row>
    <row r="41" spans="2:18">
      <c r="B41" t="s">
        <v>127</v>
      </c>
      <c r="C41" t="s">
        <v>23</v>
      </c>
      <c r="D41" t="s">
        <v>100</v>
      </c>
      <c r="E41" t="s">
        <v>129</v>
      </c>
      <c r="G41" t="s">
        <v>109</v>
      </c>
      <c r="H41" t="s">
        <v>130</v>
      </c>
      <c r="I41" t="s">
        <v>130</v>
      </c>
      <c r="J41">
        <v>5</v>
      </c>
      <c r="K41">
        <v>3185</v>
      </c>
      <c r="L41">
        <v>3893</v>
      </c>
      <c r="M41">
        <v>708</v>
      </c>
      <c r="N41" s="17">
        <f t="shared" si="10"/>
        <v>0.181864885692268</v>
      </c>
      <c r="O41">
        <v>500</v>
      </c>
      <c r="P41" s="18">
        <f t="shared" si="11"/>
        <v>0.128435653737478</v>
      </c>
      <c r="R41" s="26">
        <f t="shared" si="15"/>
        <v>0.181864885692268</v>
      </c>
    </row>
    <row r="42" spans="2:18">
      <c r="B42" t="s">
        <v>131</v>
      </c>
      <c r="C42" t="s">
        <v>23</v>
      </c>
      <c r="D42" t="s">
        <v>123</v>
      </c>
      <c r="E42" t="s">
        <v>124</v>
      </c>
      <c r="G42" t="s">
        <v>132</v>
      </c>
      <c r="H42" s="11" t="s">
        <v>80</v>
      </c>
      <c r="I42" s="11" t="s">
        <v>62</v>
      </c>
      <c r="J42">
        <v>40</v>
      </c>
      <c r="K42" s="11">
        <v>1195</v>
      </c>
      <c r="L42" s="11">
        <v>1946</v>
      </c>
      <c r="M42" s="11">
        <v>751</v>
      </c>
      <c r="N42" s="17">
        <f t="shared" si="10"/>
        <v>0.385919835560123</v>
      </c>
      <c r="O42">
        <v>100</v>
      </c>
      <c r="P42" s="18">
        <f t="shared" si="11"/>
        <v>0.0513874614594039</v>
      </c>
      <c r="R42" s="26">
        <f t="shared" ref="R42:R60" si="16">IF(AND(($M42*$J42-$Q42)&lt;&gt;0,($L42*$J42)&lt;&gt;0),($M42*$J42-$Q42)/($L42*$J42),"")</f>
        <v>0.385919835560123</v>
      </c>
    </row>
    <row r="43" spans="2:18">
      <c r="B43" t="s">
        <v>131</v>
      </c>
      <c r="C43" t="s">
        <v>23</v>
      </c>
      <c r="D43" t="s">
        <v>123</v>
      </c>
      <c r="E43" t="s">
        <v>124</v>
      </c>
      <c r="G43" t="s">
        <v>132</v>
      </c>
      <c r="H43" t="s">
        <v>133</v>
      </c>
      <c r="J43">
        <v>20</v>
      </c>
      <c r="N43" s="17" t="str">
        <f t="shared" si="10"/>
        <v/>
      </c>
      <c r="O43">
        <v>100</v>
      </c>
      <c r="P43" s="18" t="str">
        <f t="shared" si="11"/>
        <v/>
      </c>
      <c r="R43" s="26" t="str">
        <f t="shared" si="16"/>
        <v/>
      </c>
    </row>
    <row r="44" spans="2:18">
      <c r="B44" t="s">
        <v>131</v>
      </c>
      <c r="C44" s="11" t="s">
        <v>23</v>
      </c>
      <c r="D44" s="11" t="s">
        <v>41</v>
      </c>
      <c r="E44" s="11" t="s">
        <v>36</v>
      </c>
      <c r="G44" t="s">
        <v>132</v>
      </c>
      <c r="H44" s="11" t="s">
        <v>80</v>
      </c>
      <c r="I44" s="11" t="s">
        <v>62</v>
      </c>
      <c r="J44">
        <v>20</v>
      </c>
      <c r="K44" s="11">
        <v>1195</v>
      </c>
      <c r="L44" s="11">
        <v>1946</v>
      </c>
      <c r="M44" s="11">
        <v>751</v>
      </c>
      <c r="N44" s="17">
        <f t="shared" si="10"/>
        <v>0.385919835560123</v>
      </c>
      <c r="O44">
        <v>100</v>
      </c>
      <c r="P44" s="18">
        <f t="shared" si="11"/>
        <v>0.0513874614594039</v>
      </c>
      <c r="R44" s="26">
        <f t="shared" si="16"/>
        <v>0.385919835560123</v>
      </c>
    </row>
    <row r="45" spans="2:18">
      <c r="B45" t="s">
        <v>131</v>
      </c>
      <c r="C45" s="11" t="s">
        <v>23</v>
      </c>
      <c r="D45" t="s">
        <v>134</v>
      </c>
      <c r="E45" t="s">
        <v>135</v>
      </c>
      <c r="G45" t="s">
        <v>109</v>
      </c>
      <c r="H45" s="11" t="s">
        <v>105</v>
      </c>
      <c r="I45" s="11" t="s">
        <v>136</v>
      </c>
      <c r="J45">
        <v>20</v>
      </c>
      <c r="K45" s="11">
        <v>557.52</v>
      </c>
      <c r="L45" s="11">
        <v>2059</v>
      </c>
      <c r="M45" s="11">
        <f>L45-K45</f>
        <v>1501.48</v>
      </c>
      <c r="N45" s="17">
        <f t="shared" si="10"/>
        <v>0.729227780475959</v>
      </c>
      <c r="O45">
        <v>100</v>
      </c>
      <c r="P45" s="18">
        <f t="shared" si="11"/>
        <v>0.0485672656629432</v>
      </c>
      <c r="R45" s="26">
        <f t="shared" si="16"/>
        <v>0.729227780475959</v>
      </c>
    </row>
    <row r="46" spans="2:18">
      <c r="B46" t="s">
        <v>131</v>
      </c>
      <c r="C46" s="11" t="s">
        <v>23</v>
      </c>
      <c r="D46" t="s">
        <v>134</v>
      </c>
      <c r="E46" t="s">
        <v>135</v>
      </c>
      <c r="G46" t="s">
        <v>109</v>
      </c>
      <c r="H46" s="11" t="s">
        <v>105</v>
      </c>
      <c r="I46" s="11"/>
      <c r="J46">
        <v>70</v>
      </c>
      <c r="K46">
        <v>840</v>
      </c>
      <c r="L46">
        <v>1693</v>
      </c>
      <c r="M46">
        <v>850</v>
      </c>
      <c r="N46" s="17">
        <f t="shared" si="10"/>
        <v>0.502067336089781</v>
      </c>
      <c r="O46">
        <v>100</v>
      </c>
      <c r="P46" s="18">
        <f t="shared" si="11"/>
        <v>0.0590667454223272</v>
      </c>
      <c r="R46" s="26">
        <f t="shared" si="16"/>
        <v>0.502067336089781</v>
      </c>
    </row>
    <row r="47" spans="2:18">
      <c r="B47" t="s">
        <v>131</v>
      </c>
      <c r="C47" s="11" t="s">
        <v>23</v>
      </c>
      <c r="D47" t="s">
        <v>134</v>
      </c>
      <c r="E47" t="s">
        <v>135</v>
      </c>
      <c r="G47" t="s">
        <v>137</v>
      </c>
      <c r="H47" s="11" t="s">
        <v>86</v>
      </c>
      <c r="I47" s="11" t="s">
        <v>116</v>
      </c>
      <c r="J47" s="11">
        <v>15</v>
      </c>
      <c r="K47" s="11">
        <v>1934</v>
      </c>
      <c r="L47" s="11">
        <v>3265</v>
      </c>
      <c r="M47" s="11">
        <f t="shared" ref="M47:M52" si="17">L47-K47</f>
        <v>1331</v>
      </c>
      <c r="N47" s="17">
        <f t="shared" si="10"/>
        <v>0.407656967840735</v>
      </c>
      <c r="O47">
        <v>100</v>
      </c>
      <c r="P47" s="18">
        <f t="shared" si="11"/>
        <v>0.0306278713629403</v>
      </c>
      <c r="R47" s="26">
        <f t="shared" si="16"/>
        <v>0.407656967840735</v>
      </c>
    </row>
    <row r="48" spans="2:18">
      <c r="B48" t="s">
        <v>131</v>
      </c>
      <c r="C48" s="11" t="s">
        <v>23</v>
      </c>
      <c r="D48" t="s">
        <v>134</v>
      </c>
      <c r="E48" t="s">
        <v>135</v>
      </c>
      <c r="G48" t="s">
        <v>137</v>
      </c>
      <c r="H48" t="s">
        <v>138</v>
      </c>
      <c r="J48">
        <v>10</v>
      </c>
      <c r="K48">
        <v>2885</v>
      </c>
      <c r="L48">
        <v>4121</v>
      </c>
      <c r="M48" s="11">
        <f t="shared" si="17"/>
        <v>1236</v>
      </c>
      <c r="N48" s="17">
        <f t="shared" si="10"/>
        <v>0.299927202135404</v>
      </c>
      <c r="O48">
        <v>200</v>
      </c>
      <c r="P48" s="18">
        <f t="shared" si="11"/>
        <v>0.0485319097306479</v>
      </c>
      <c r="R48" s="26">
        <f t="shared" si="16"/>
        <v>0.299927202135404</v>
      </c>
    </row>
    <row r="49" spans="2:18">
      <c r="B49" t="s">
        <v>131</v>
      </c>
      <c r="C49" s="11" t="s">
        <v>23</v>
      </c>
      <c r="D49" t="s">
        <v>134</v>
      </c>
      <c r="E49" t="s">
        <v>135</v>
      </c>
      <c r="G49" t="s">
        <v>137</v>
      </c>
      <c r="H49" t="s">
        <v>139</v>
      </c>
      <c r="J49">
        <v>30</v>
      </c>
      <c r="K49">
        <v>1815</v>
      </c>
      <c r="L49">
        <v>2611</v>
      </c>
      <c r="M49" s="11">
        <f t="shared" si="17"/>
        <v>796</v>
      </c>
      <c r="N49" s="17">
        <f t="shared" si="10"/>
        <v>0.304864036767522</v>
      </c>
      <c r="O49">
        <v>150</v>
      </c>
      <c r="P49" s="18">
        <f t="shared" si="11"/>
        <v>0.0574492531597089</v>
      </c>
      <c r="R49" s="26">
        <f t="shared" si="16"/>
        <v>0.304864036767522</v>
      </c>
    </row>
    <row r="50" spans="2:18">
      <c r="B50" t="s">
        <v>131</v>
      </c>
      <c r="C50" s="11" t="s">
        <v>23</v>
      </c>
      <c r="D50" t="s">
        <v>140</v>
      </c>
      <c r="E50" t="s">
        <v>141</v>
      </c>
      <c r="G50" t="s">
        <v>142</v>
      </c>
      <c r="H50" s="11" t="s">
        <v>105</v>
      </c>
      <c r="I50" s="11" t="s">
        <v>106</v>
      </c>
      <c r="J50">
        <v>20</v>
      </c>
      <c r="K50">
        <v>840</v>
      </c>
      <c r="L50">
        <v>1693</v>
      </c>
      <c r="M50">
        <v>850</v>
      </c>
      <c r="N50" s="17">
        <f t="shared" si="10"/>
        <v>0.502067336089781</v>
      </c>
      <c r="O50">
        <v>100</v>
      </c>
      <c r="P50" s="18">
        <f t="shared" si="11"/>
        <v>0.0590667454223272</v>
      </c>
      <c r="R50" s="26">
        <f t="shared" si="16"/>
        <v>0.502067336089781</v>
      </c>
    </row>
    <row r="51" spans="2:19">
      <c r="B51" t="s">
        <v>143</v>
      </c>
      <c r="C51" s="11" t="s">
        <v>23</v>
      </c>
      <c r="D51" s="10" t="s">
        <v>144</v>
      </c>
      <c r="E51" s="11" t="s">
        <v>145</v>
      </c>
      <c r="F51" s="11"/>
      <c r="G51" s="11" t="s">
        <v>132</v>
      </c>
      <c r="H51" s="11" t="s">
        <v>146</v>
      </c>
      <c r="I51" s="11" t="s">
        <v>147</v>
      </c>
      <c r="J51">
        <v>100</v>
      </c>
      <c r="K51">
        <v>913.5</v>
      </c>
      <c r="L51">
        <v>2309</v>
      </c>
      <c r="M51">
        <v>1395.5</v>
      </c>
      <c r="N51" s="17">
        <f t="shared" si="10"/>
        <v>0.604374187960156</v>
      </c>
      <c r="O51">
        <v>350</v>
      </c>
      <c r="P51" s="18">
        <f t="shared" si="11"/>
        <v>0.151580770896492</v>
      </c>
      <c r="R51" s="26">
        <f t="shared" si="16"/>
        <v>0.604374187960156</v>
      </c>
      <c r="S51" s="8">
        <v>5016299225</v>
      </c>
    </row>
    <row r="52" spans="2:18">
      <c r="B52" t="s">
        <v>143</v>
      </c>
      <c r="C52" s="11" t="s">
        <v>23</v>
      </c>
      <c r="D52" s="11" t="s">
        <v>41</v>
      </c>
      <c r="E52" s="11" t="s">
        <v>36</v>
      </c>
      <c r="F52" s="11"/>
      <c r="G52" s="11" t="s">
        <v>132</v>
      </c>
      <c r="H52" s="11" t="s">
        <v>86</v>
      </c>
      <c r="I52" s="11" t="s">
        <v>116</v>
      </c>
      <c r="J52" s="11">
        <v>20</v>
      </c>
      <c r="K52" s="11">
        <v>1934</v>
      </c>
      <c r="L52" s="11">
        <v>3265</v>
      </c>
      <c r="M52" s="11">
        <f t="shared" si="17"/>
        <v>1331</v>
      </c>
      <c r="N52" s="17">
        <f t="shared" si="10"/>
        <v>0.407656967840735</v>
      </c>
      <c r="O52">
        <v>100</v>
      </c>
      <c r="P52" s="18">
        <f t="shared" si="11"/>
        <v>0.0306278713629403</v>
      </c>
      <c r="R52" s="26">
        <f t="shared" si="16"/>
        <v>0.407656967840735</v>
      </c>
    </row>
    <row r="53" spans="2:18">
      <c r="B53" t="s">
        <v>143</v>
      </c>
      <c r="C53" s="11" t="s">
        <v>23</v>
      </c>
      <c r="D53" s="11" t="s">
        <v>41</v>
      </c>
      <c r="E53" s="11" t="s">
        <v>36</v>
      </c>
      <c r="F53" s="11"/>
      <c r="G53" s="11" t="s">
        <v>132</v>
      </c>
      <c r="H53" s="11" t="s">
        <v>85</v>
      </c>
      <c r="I53" s="11" t="s">
        <v>70</v>
      </c>
      <c r="J53" s="11">
        <v>3</v>
      </c>
      <c r="K53" s="11">
        <v>3584</v>
      </c>
      <c r="L53" s="11">
        <v>5523</v>
      </c>
      <c r="M53" s="11">
        <v>1939</v>
      </c>
      <c r="N53" s="17">
        <f t="shared" si="10"/>
        <v>0.351077313054499</v>
      </c>
      <c r="O53">
        <v>100</v>
      </c>
      <c r="P53" s="18">
        <f t="shared" si="11"/>
        <v>0.0181061017562919</v>
      </c>
      <c r="R53" s="26">
        <f t="shared" si="16"/>
        <v>0.351077313054499</v>
      </c>
    </row>
    <row r="54" spans="2:18">
      <c r="B54" t="s">
        <v>143</v>
      </c>
      <c r="C54" s="11" t="s">
        <v>23</v>
      </c>
      <c r="D54" s="11" t="s">
        <v>41</v>
      </c>
      <c r="E54" s="11" t="s">
        <v>36</v>
      </c>
      <c r="F54" s="11"/>
      <c r="G54" s="11" t="s">
        <v>132</v>
      </c>
      <c r="H54" s="11" t="s">
        <v>88</v>
      </c>
      <c r="I54" s="11" t="s">
        <v>89</v>
      </c>
      <c r="J54" s="11">
        <v>5</v>
      </c>
      <c r="K54">
        <v>3456</v>
      </c>
      <c r="L54">
        <v>2697</v>
      </c>
      <c r="M54">
        <v>759</v>
      </c>
      <c r="N54" s="17">
        <f t="shared" si="10"/>
        <v>0.281423804226919</v>
      </c>
      <c r="O54">
        <v>100</v>
      </c>
      <c r="P54" s="18">
        <f t="shared" si="11"/>
        <v>0.0370782350760104</v>
      </c>
      <c r="R54" s="26">
        <f t="shared" si="16"/>
        <v>0.281423804226919</v>
      </c>
    </row>
    <row r="55" ht="42" spans="2:18">
      <c r="B55" t="s">
        <v>143</v>
      </c>
      <c r="C55" s="11" t="s">
        <v>23</v>
      </c>
      <c r="D55" s="11" t="s">
        <v>41</v>
      </c>
      <c r="E55" s="11" t="s">
        <v>36</v>
      </c>
      <c r="F55" s="11"/>
      <c r="G55" s="10" t="s">
        <v>132</v>
      </c>
      <c r="H55" s="10" t="s">
        <v>47</v>
      </c>
      <c r="I55" s="11" t="s">
        <v>48</v>
      </c>
      <c r="J55" s="11">
        <v>7</v>
      </c>
      <c r="K55" s="11">
        <v>3480</v>
      </c>
      <c r="L55" s="11">
        <v>4500</v>
      </c>
      <c r="M55" s="11">
        <f>L55-K55</f>
        <v>1020</v>
      </c>
      <c r="N55" s="17">
        <f t="shared" si="10"/>
        <v>0.226666666666667</v>
      </c>
      <c r="O55">
        <v>100</v>
      </c>
      <c r="P55" s="18">
        <f t="shared" si="11"/>
        <v>0.0222222222222222</v>
      </c>
      <c r="R55" s="26">
        <f t="shared" si="16"/>
        <v>0.226666666666667</v>
      </c>
    </row>
    <row r="56" spans="2:18">
      <c r="B56" t="s">
        <v>148</v>
      </c>
      <c r="C56" s="11" t="s">
        <v>23</v>
      </c>
      <c r="D56" s="11" t="s">
        <v>41</v>
      </c>
      <c r="E56" s="11" t="s">
        <v>36</v>
      </c>
      <c r="F56" s="11"/>
      <c r="G56" s="11" t="s">
        <v>109</v>
      </c>
      <c r="H56" s="11" t="s">
        <v>111</v>
      </c>
      <c r="I56" s="11" t="s">
        <v>112</v>
      </c>
      <c r="J56" s="11">
        <v>3</v>
      </c>
      <c r="K56" s="11">
        <v>3540</v>
      </c>
      <c r="L56" s="11">
        <v>6212</v>
      </c>
      <c r="M56" s="11">
        <v>2672</v>
      </c>
      <c r="N56" s="17">
        <f t="shared" si="10"/>
        <v>0.430135222150676</v>
      </c>
      <c r="O56">
        <v>300</v>
      </c>
      <c r="P56" s="18">
        <f t="shared" si="11"/>
        <v>0.0482936252414681</v>
      </c>
      <c r="R56" s="26">
        <f t="shared" si="16"/>
        <v>0.430135222150676</v>
      </c>
    </row>
    <row r="57" spans="2:19">
      <c r="B57" t="s">
        <v>148</v>
      </c>
      <c r="C57" s="11" t="s">
        <v>23</v>
      </c>
      <c r="D57" s="10" t="s">
        <v>144</v>
      </c>
      <c r="E57" s="11" t="s">
        <v>145</v>
      </c>
      <c r="F57" s="11"/>
      <c r="G57" s="11" t="s">
        <v>109</v>
      </c>
      <c r="H57" s="11" t="s">
        <v>146</v>
      </c>
      <c r="I57" s="11" t="s">
        <v>147</v>
      </c>
      <c r="J57">
        <v>8</v>
      </c>
      <c r="K57">
        <v>913.5</v>
      </c>
      <c r="L57">
        <v>2309</v>
      </c>
      <c r="M57">
        <v>1395.5</v>
      </c>
      <c r="N57" s="17">
        <f t="shared" si="10"/>
        <v>0.604374187960156</v>
      </c>
      <c r="O57">
        <v>350</v>
      </c>
      <c r="P57" s="18">
        <f t="shared" si="11"/>
        <v>0.151580770896492</v>
      </c>
      <c r="R57" s="26">
        <f t="shared" si="16"/>
        <v>0.604374187960156</v>
      </c>
      <c r="S57" s="8">
        <v>5016103850</v>
      </c>
    </row>
    <row r="58" spans="2:19">
      <c r="B58" t="s">
        <v>149</v>
      </c>
      <c r="C58" s="11" t="s">
        <v>23</v>
      </c>
      <c r="D58" s="11" t="s">
        <v>41</v>
      </c>
      <c r="E58" s="11" t="s">
        <v>36</v>
      </c>
      <c r="F58" s="11"/>
      <c r="G58" s="11" t="s">
        <v>82</v>
      </c>
      <c r="H58" s="11" t="s">
        <v>83</v>
      </c>
      <c r="I58" s="11" t="s">
        <v>150</v>
      </c>
      <c r="J58">
        <v>5</v>
      </c>
      <c r="K58">
        <v>1505</v>
      </c>
      <c r="L58">
        <v>2421</v>
      </c>
      <c r="M58">
        <v>916</v>
      </c>
      <c r="N58" s="17">
        <f t="shared" si="10"/>
        <v>0.378356051218505</v>
      </c>
      <c r="O58">
        <v>100</v>
      </c>
      <c r="P58" s="18">
        <f t="shared" si="11"/>
        <v>0.0413052457662123</v>
      </c>
      <c r="R58" s="26">
        <f t="shared" si="16"/>
        <v>0.378356051218505</v>
      </c>
      <c r="S58" s="28">
        <v>5016354690</v>
      </c>
    </row>
    <row r="59" spans="9:18">
      <c r="I59" t="s">
        <v>151</v>
      </c>
      <c r="J59">
        <v>3</v>
      </c>
      <c r="K59">
        <v>1601</v>
      </c>
      <c r="L59">
        <v>2421</v>
      </c>
      <c r="M59">
        <v>820</v>
      </c>
      <c r="N59" s="17">
        <f t="shared" si="10"/>
        <v>0.338703015282941</v>
      </c>
      <c r="O59">
        <v>100</v>
      </c>
      <c r="P59" s="18">
        <f t="shared" si="11"/>
        <v>0.0413052457662123</v>
      </c>
      <c r="R59" s="26">
        <f t="shared" si="16"/>
        <v>0.338703015282941</v>
      </c>
    </row>
    <row r="60" ht="56" spans="2:19">
      <c r="B60" t="s">
        <v>149</v>
      </c>
      <c r="C60" s="11" t="s">
        <v>23</v>
      </c>
      <c r="D60" s="11" t="s">
        <v>41</v>
      </c>
      <c r="E60" s="11" t="s">
        <v>55</v>
      </c>
      <c r="F60" s="11"/>
      <c r="G60" s="11" t="s">
        <v>109</v>
      </c>
      <c r="H60" s="10" t="s">
        <v>56</v>
      </c>
      <c r="I60" s="11" t="s">
        <v>57</v>
      </c>
      <c r="J60">
        <v>24</v>
      </c>
      <c r="K60" s="11">
        <v>199</v>
      </c>
      <c r="L60" s="11">
        <v>565</v>
      </c>
      <c r="M60" s="11">
        <f>L60-K60</f>
        <v>366</v>
      </c>
      <c r="N60" s="17">
        <f t="shared" si="10"/>
        <v>0.647787610619469</v>
      </c>
      <c r="O60">
        <v>100</v>
      </c>
      <c r="P60" s="18">
        <f t="shared" si="11"/>
        <v>0.176991150442478</v>
      </c>
      <c r="R60" s="26">
        <f t="shared" si="16"/>
        <v>0.647787610619469</v>
      </c>
      <c r="S60" s="28">
        <v>5016354304</v>
      </c>
    </row>
    <row r="61" spans="2:18">
      <c r="B61" t="s">
        <v>149</v>
      </c>
      <c r="C61" t="s">
        <v>23</v>
      </c>
      <c r="D61" t="s">
        <v>152</v>
      </c>
      <c r="E61" t="s">
        <v>153</v>
      </c>
      <c r="F61" t="s">
        <v>154</v>
      </c>
      <c r="G61" t="s">
        <v>132</v>
      </c>
      <c r="H61" s="11" t="s">
        <v>80</v>
      </c>
      <c r="I61" s="11" t="s">
        <v>62</v>
      </c>
      <c r="J61" s="11" t="s">
        <v>155</v>
      </c>
      <c r="K61" s="11">
        <v>913.5</v>
      </c>
      <c r="L61" s="11">
        <v>1664</v>
      </c>
      <c r="M61" s="11">
        <v>751</v>
      </c>
      <c r="N61" s="17">
        <f t="shared" si="10"/>
        <v>0.451322115384615</v>
      </c>
      <c r="O61">
        <v>150</v>
      </c>
      <c r="P61" s="18">
        <f t="shared" si="11"/>
        <v>0.0901442307692308</v>
      </c>
      <c r="R61" s="26"/>
    </row>
    <row r="62" spans="2:18">
      <c r="B62" t="s">
        <v>149</v>
      </c>
      <c r="C62" t="s">
        <v>23</v>
      </c>
      <c r="F62" t="s">
        <v>156</v>
      </c>
      <c r="G62" t="s">
        <v>132</v>
      </c>
      <c r="H62" s="11" t="s">
        <v>80</v>
      </c>
      <c r="I62" s="11" t="s">
        <v>62</v>
      </c>
      <c r="J62" s="11" t="s">
        <v>155</v>
      </c>
      <c r="K62" s="11">
        <v>913.5</v>
      </c>
      <c r="L62" s="11">
        <v>1664</v>
      </c>
      <c r="M62" s="11">
        <v>751</v>
      </c>
      <c r="N62" s="17">
        <f t="shared" si="10"/>
        <v>0.451322115384615</v>
      </c>
      <c r="O62">
        <v>150</v>
      </c>
      <c r="P62" s="18">
        <f t="shared" si="11"/>
        <v>0.0901442307692308</v>
      </c>
      <c r="R62" s="26"/>
    </row>
    <row r="63" spans="2:18">
      <c r="B63" t="s">
        <v>149</v>
      </c>
      <c r="C63" t="s">
        <v>23</v>
      </c>
      <c r="D63" t="s">
        <v>123</v>
      </c>
      <c r="E63" t="s">
        <v>124</v>
      </c>
      <c r="G63" t="s">
        <v>132</v>
      </c>
      <c r="H63" s="11" t="s">
        <v>80</v>
      </c>
      <c r="I63" s="11" t="s">
        <v>62</v>
      </c>
      <c r="J63">
        <v>15</v>
      </c>
      <c r="K63" s="11">
        <v>913.5</v>
      </c>
      <c r="L63" s="11">
        <v>1664</v>
      </c>
      <c r="M63" s="11">
        <v>751</v>
      </c>
      <c r="N63" s="17">
        <f t="shared" si="10"/>
        <v>0.451322115384615</v>
      </c>
      <c r="O63">
        <v>100</v>
      </c>
      <c r="P63" s="18">
        <f t="shared" si="11"/>
        <v>0.0600961538461538</v>
      </c>
      <c r="R63" s="26">
        <f>IF(AND(($M63*$J63-$Q63)&lt;&gt;0,($L63*$J63)&lt;&gt;0),($M63*$J63-$Q63)/($L63*$J63),"")</f>
        <v>0.451322115384615</v>
      </c>
    </row>
    <row r="64" spans="2:18">
      <c r="B64" t="s">
        <v>157</v>
      </c>
      <c r="C64" t="s">
        <v>23</v>
      </c>
      <c r="D64" t="s">
        <v>123</v>
      </c>
      <c r="E64" t="s">
        <v>124</v>
      </c>
      <c r="G64" t="s">
        <v>132</v>
      </c>
      <c r="H64" t="s">
        <v>158</v>
      </c>
      <c r="I64" s="10" t="s">
        <v>159</v>
      </c>
      <c r="J64">
        <v>10</v>
      </c>
      <c r="K64">
        <v>913.5</v>
      </c>
      <c r="L64">
        <v>1693</v>
      </c>
      <c r="M64">
        <v>779.5</v>
      </c>
      <c r="N64" s="17">
        <f t="shared" si="10"/>
        <v>0.460425280567041</v>
      </c>
      <c r="O64">
        <v>100</v>
      </c>
      <c r="P64" s="18">
        <f t="shared" si="11"/>
        <v>0.0590667454223272</v>
      </c>
      <c r="R64" s="26">
        <f>IF(AND(($M64*$J64-$Q64)&lt;&gt;0,($L64*$J64)&lt;&gt;0),($M64*$J64-$Q64)/($L64*$J64),"")</f>
        <v>0.460425280567041</v>
      </c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160</v>
      </c>
    </row>
    <row r="2" spans="1:3">
      <c r="A2">
        <v>230501</v>
      </c>
      <c r="B2" t="s">
        <v>161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Н</cp:lastModifiedBy>
  <dcterms:created xsi:type="dcterms:W3CDTF">2023-05-15T16:12:00Z</dcterms:created>
  <dcterms:modified xsi:type="dcterms:W3CDTF">2023-12-23T02:58:05Z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2052-12.1.0.16120</vt:lpwstr>
  </property>
</Properties>
</file>