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商务费用报备申请单" sheetId="1" r:id="rId1"/>
    <sheet name="商务费用支付申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Q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<sst xmlns="http://schemas.openxmlformats.org/spreadsheetml/2006/main" count="279" uniqueCount="104">
  <si>
    <t>商务费用报备申请单</t>
  </si>
  <si>
    <t>实际支付</t>
  </si>
  <si>
    <t>报备编号</t>
  </si>
  <si>
    <t>项目报备时间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</si>
  <si>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</si>
  <si>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</si>
  <si>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</si>
  <si>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</si>
  <si>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</si>
  <si>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</si>
  <si>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</si>
  <si>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</si>
  <si>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</si>
  <si>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</si>
  <si>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</si>
  <si>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</si>
  <si>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</si>
  <si>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费用率</t>
  </si>
  <si>
    <t>申请支付商务费用</t>
  </si>
  <si>
    <t>实际毛利率</t>
  </si>
  <si>
    <t>订单号</t>
  </si>
  <si>
    <t>差额</t>
  </si>
  <si>
    <t>2023.5.16</t>
  </si>
  <si>
    <t>洪文泽</t>
  </si>
  <si>
    <t>抚州高压电气</t>
  </si>
  <si>
    <t>康金云</t>
  </si>
  <si>
    <t>海康FD7080</t>
  </si>
  <si>
    <t>海康3013-SR-U</t>
  </si>
  <si>
    <t>2023.5.19</t>
  </si>
  <si>
    <t>预计6月份</t>
  </si>
  <si>
    <t>TSC  TP6830T</t>
  </si>
  <si>
    <t>TSC- TP6830T  300dpi 带剥离回卷</t>
  </si>
  <si>
    <t>骧腾一体机</t>
  </si>
  <si>
    <t>抚州铜线工厂</t>
  </si>
  <si>
    <t>刘琦</t>
  </si>
  <si>
    <t>H100W</t>
  </si>
  <si>
    <t>2023.5.15</t>
  </si>
  <si>
    <t>抚州线束工厂</t>
  </si>
  <si>
    <t>2023.5.5</t>
  </si>
  <si>
    <t>TT065-50</t>
  </si>
  <si>
    <t>2023.2.3</t>
  </si>
  <si>
    <t>刘琦、秦南南</t>
  </si>
  <si>
    <t>2022.11.2</t>
  </si>
  <si>
    <r>
      <rPr>
        <sz val="9"/>
        <color rgb="FF333333"/>
        <rFont val="Microsoft YaHei"/>
        <charset val="134"/>
      </rPr>
      <t>工控一体机15寸/256G固态硬盘/CPU英特尔i78代8线程主频＞1.9HZ以</t>
    </r>
  </si>
  <si>
    <t>2023.5.22</t>
  </si>
  <si>
    <t>预计6月底</t>
  </si>
  <si>
    <t>预计7月份</t>
  </si>
  <si>
    <t>湘潭线束厂</t>
  </si>
  <si>
    <t>张雷</t>
  </si>
  <si>
    <t>TT065-60</t>
  </si>
  <si>
    <t>长沙线束工厂</t>
  </si>
  <si>
    <t>陆思宏</t>
  </si>
  <si>
    <t>2023.4.19</t>
  </si>
  <si>
    <t>2023.3.29</t>
  </si>
  <si>
    <t>预计5月底</t>
  </si>
  <si>
    <t>宁乡电池工厂</t>
  </si>
  <si>
    <t>邓立勃</t>
  </si>
  <si>
    <t>J20-B</t>
  </si>
  <si>
    <t>电动总成</t>
  </si>
  <si>
    <t>刘涵政</t>
  </si>
  <si>
    <t>2023.3.27</t>
  </si>
  <si>
    <t>2023.3.13</t>
  </si>
  <si>
    <t>王新田</t>
  </si>
  <si>
    <t>CPU: I5 6代</t>
  </si>
  <si>
    <r>
      <rPr>
        <sz val="9"/>
        <color rgb="FF333333"/>
        <rFont val="Microsoft YaHei"/>
        <charset val="134"/>
      </rPr>
      <t>CPU:I510代</t>
    </r>
  </si>
  <si>
    <t>MV-FDT911-B_x0002_U_无线手持式</t>
  </si>
  <si>
    <t>海康7010B</t>
  </si>
  <si>
    <t>MV-FDT911-B_x0002_L_无线手持式</t>
  </si>
  <si>
    <t>MV-FDT911-NR_x0002_L_有线手持式</t>
  </si>
  <si>
    <t>海康7010N</t>
  </si>
  <si>
    <t>MV-FDT911-NR_x0002_U_有线手持式</t>
  </si>
  <si>
    <t>2023.12.8</t>
  </si>
  <si>
    <t>高压电气</t>
  </si>
  <si>
    <t>杨越</t>
  </si>
  <si>
    <t>15.6寸/128G固态硬盘/i5-6200UCPU/4G</t>
  </si>
  <si>
    <t>骧腾</t>
  </si>
  <si>
    <t>条码打印机_分辨率300DPI/512MB内存/2GB板载线性闪1存/最大打印宽度</t>
  </si>
  <si>
    <t>霍尼</t>
  </si>
  <si>
    <t>2022.10.13</t>
  </si>
  <si>
    <t>多媒体</t>
  </si>
  <si>
    <t>陈文魁</t>
  </si>
  <si>
    <r>
      <rPr>
        <sz val="9"/>
        <color rgb="FF333333"/>
        <rFont val="Microsoft YaHei"/>
        <charset val="134"/>
      </rPr>
      <t>工控电脑研华；型号：i7-1070016G1TBSSD</t>
    </r>
  </si>
  <si>
    <t>研华</t>
  </si>
  <si>
    <t>2023.6.5</t>
  </si>
  <si>
    <t>金霞高压电气</t>
  </si>
  <si>
    <t>卢志春</t>
  </si>
  <si>
    <t>袁富尔</t>
  </si>
  <si>
    <t>H191</t>
  </si>
  <si>
    <t>9702PDA</t>
  </si>
  <si>
    <t>IDATA  T1</t>
  </si>
  <si>
    <t>宁乡电动总成</t>
  </si>
  <si>
    <t>王辉</t>
  </si>
  <si>
    <t>MV-FDT911-B-U</t>
  </si>
  <si>
    <t>海康7010无线</t>
  </si>
  <si>
    <t>MV-FDT911-NR-U</t>
  </si>
  <si>
    <t>海康7010有线</t>
  </si>
  <si>
    <t>2023.6.6</t>
  </si>
  <si>
    <t>15.6寸/256G固态硬盘/i5-6200UCPU/8G</t>
  </si>
  <si>
    <t>2023.4.10</t>
  </si>
  <si>
    <t>雨花电动总成</t>
  </si>
  <si>
    <t>陈佳</t>
  </si>
  <si>
    <t>XT/骧腾 对讲机 HT31 430~440MHz 黑色2W 台</t>
  </si>
  <si>
    <t>商务费用</t>
  </si>
  <si>
    <t>700025XXX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</si>
</sst>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等线"/>
      <charset val="134"/>
      <scheme val="minor"/>
    </font>
    <font>
      <sz val="9"/>
      <color rgb="FF000000"/>
      <name val="Microsoft YaHei"/>
      <charset val="134"/>
    </font>
    <font>
      <sz val="9"/>
      <color rgb="FF333333"/>
      <name val="Microsoft YaHe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Protection="1">
      <alignment vertical="center"/>
      <protection hidden="1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58" fontId="0" fillId="0" borderId="1" xfId="0" applyNumberFormat="1" applyBorder="1">
      <alignment vertical="center"/>
    </xf>
    <xf numFmtId="58" fontId="0" fillId="0" borderId="1" xfId="0" applyNumberForma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10" fontId="0" fillId="0" borderId="1" xfId="0" applyNumberFormat="1" applyBorder="1" applyProtection="1">
      <alignment vertical="center"/>
    </xf>
    <xf numFmtId="10" fontId="0" fillId="0" borderId="1" xfId="11" applyNumberFormat="1" applyBorder="1" applyProtection="1">
      <alignment vertical="center"/>
    </xf>
    <xf numFmtId="0" fontId="2" fillId="0" borderId="0" xfId="0" applyFont="1">
      <alignment vertical="center"/>
    </xf>
    <xf numFmtId="10" fontId="0" fillId="0" borderId="1" xfId="11" applyNumberFormat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  <protection hidden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Protection="1">
      <alignment vertical="center"/>
      <protection hidden="1"/>
    </xf>
    <xf numFmtId="10" fontId="0" fillId="2" borderId="1" xfId="11" applyNumberFormat="1" applyFill="1" applyBorder="1" applyAlignment="1">
      <alignment vertical="center" shrinkToFit="1"/>
    </xf>
    <xf numFmtId="0" fontId="0" fillId="2" borderId="1" xfId="0" applyFill="1" applyBorder="1" applyProtection="1">
      <alignment vertical="center"/>
    </xf>
    <xf numFmtId="0" fontId="2" fillId="3" borderId="2" xfId="0" applyFont="1" applyFill="1" applyBorder="1" applyAlignment="1">
      <alignment horizontal="right" vertical="center" wrapText="1"/>
    </xf>
    <xf numFmtId="10" fontId="0" fillId="2" borderId="1" xfId="11" applyNumberFormat="1" applyFill="1" applyBorder="1" applyAlignment="1">
      <alignment vertical="center" wrapText="1" shrinkToFit="1"/>
    </xf>
    <xf numFmtId="0" fontId="0" fillId="0" borderId="1" xfId="0" applyBorder="1" applyProtection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7"/>
  <sheetViews>
    <sheetView tabSelected="1" topLeftCell="B6" workbookViewId="0">
      <selection activeCell="B33" sqref="$A33:$XFD34"/>
    </sheetView>
  </sheetViews>
  <sheetFormatPr defaultColWidth="9" defaultRowHeight="14"/>
  <cols>
    <col min="1" max="1" width="9.75" customWidth="1"/>
    <col min="2" max="2" width="11.9166666666667" customWidth="1"/>
    <col min="3" max="3" width="9.5" customWidth="1"/>
    <col min="4" max="4" width="15" customWidth="1"/>
    <col min="5" max="5" width="11.5833333333333" customWidth="1"/>
    <col min="6" max="6" width="8" customWidth="1"/>
    <col min="7" max="7" width="8.91666666666667" customWidth="1"/>
    <col min="8" max="9" width="15.5833333333333" customWidth="1"/>
    <col min="11" max="11" width="8" customWidth="1"/>
    <col min="14" max="14" width="9.25" style="4" customWidth="1"/>
    <col min="15" max="15" width="8.375" customWidth="1"/>
    <col min="16" max="16" width="11.25" style="5" customWidth="1"/>
    <col min="17" max="17" width="10.875" style="6" customWidth="1"/>
    <col min="18" max="18" width="6.125" style="7" customWidth="1"/>
    <col min="19" max="19" width="14.25" style="8" customWidth="1"/>
    <col min="20" max="20" width="8.875" customWidth="1"/>
  </cols>
  <sheetData>
    <row r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5"/>
      <c r="O1" s="9"/>
      <c r="P1" s="15"/>
      <c r="Q1" s="22" t="s">
        <v>1</v>
      </c>
      <c r="R1" s="23"/>
      <c r="S1" s="24"/>
    </row>
    <row r="2" spans="1:1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5"/>
      <c r="O2" s="9"/>
      <c r="P2" s="15"/>
      <c r="Q2" s="22"/>
      <c r="R2" s="23"/>
      <c r="S2" s="24"/>
    </row>
    <row r="3" s="3" customFormat="1" ht="30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6" t="s">
        <v>15</v>
      </c>
      <c r="O3" s="10" t="s">
        <v>16</v>
      </c>
      <c r="P3" s="17" t="s">
        <v>17</v>
      </c>
      <c r="Q3" s="25" t="s">
        <v>18</v>
      </c>
      <c r="R3" s="26" t="s">
        <v>19</v>
      </c>
      <c r="S3" s="27" t="s">
        <v>20</v>
      </c>
      <c r="T3" s="3" t="s">
        <v>21</v>
      </c>
    </row>
    <row r="4" spans="1:19">
      <c r="A4" s="11">
        <v>230501</v>
      </c>
      <c r="B4" s="11" t="s">
        <v>22</v>
      </c>
      <c r="C4" s="11" t="s">
        <v>23</v>
      </c>
      <c r="D4" s="11" t="s">
        <v>24</v>
      </c>
      <c r="E4" s="11" t="s">
        <v>25</v>
      </c>
      <c r="F4" s="11"/>
      <c r="G4" s="12">
        <v>45051</v>
      </c>
      <c r="H4" s="11" t="s">
        <v>26</v>
      </c>
      <c r="I4" s="11" t="s">
        <v>27</v>
      </c>
      <c r="J4" s="11">
        <v>100</v>
      </c>
      <c r="K4" s="11">
        <v>513.27</v>
      </c>
      <c r="L4" s="11">
        <v>1200</v>
      </c>
      <c r="M4" s="11">
        <f>L4-K4</f>
        <v>686.73</v>
      </c>
      <c r="N4" s="18">
        <f t="shared" ref="N4:N14" si="0">IF(AND($M4&lt;&gt;0,$L4&lt;&gt;0),$M4/$L4,"")</f>
        <v>0.572275</v>
      </c>
      <c r="O4" s="11">
        <f>120</f>
        <v>120</v>
      </c>
      <c r="P4" s="19">
        <f t="shared" ref="P4:P21" si="1">IF(AND($O4&lt;&gt;0,$L4&lt;&gt;0),$O4/$L4,"")</f>
        <v>0.1</v>
      </c>
      <c r="Q4" s="28"/>
      <c r="R4" s="29">
        <f t="shared" ref="R4:R21" si="2">IF(AND(($M4*$J4-$Q4)&lt;&gt;0,($L4*$J4)&lt;&gt;0),($M4*$J4-$Q4)/($L4*$J4),"")</f>
        <v>0.572275</v>
      </c>
      <c r="S4" s="30">
        <v>5910406461</v>
      </c>
    </row>
    <row r="5" spans="1:19">
      <c r="A5" s="11"/>
      <c r="B5" s="11" t="s">
        <v>28</v>
      </c>
      <c r="C5" s="11" t="s">
        <v>23</v>
      </c>
      <c r="D5" s="11" t="s">
        <v>24</v>
      </c>
      <c r="E5" s="11" t="s">
        <v>25</v>
      </c>
      <c r="F5" s="11"/>
      <c r="G5" s="11" t="s">
        <v>29</v>
      </c>
      <c r="H5" s="11" t="s">
        <v>30</v>
      </c>
      <c r="I5" s="11" t="s">
        <v>31</v>
      </c>
      <c r="J5" s="11">
        <v>20</v>
      </c>
      <c r="K5" s="11">
        <v>5800</v>
      </c>
      <c r="L5" s="11">
        <v>8500</v>
      </c>
      <c r="M5" s="11">
        <f t="shared" ref="M5:M43" si="3">L5-K5</f>
        <v>2700</v>
      </c>
      <c r="N5" s="18">
        <f t="shared" si="0"/>
        <v>0.317647058823529</v>
      </c>
      <c r="O5" s="11">
        <v>500</v>
      </c>
      <c r="P5" s="19">
        <f t="shared" si="1"/>
        <v>0.0588235294117647</v>
      </c>
      <c r="Q5" s="28"/>
      <c r="R5" s="29">
        <f t="shared" si="2"/>
        <v>0.317647058823529</v>
      </c>
      <c r="S5" s="30"/>
    </row>
    <row r="6" spans="1:19">
      <c r="A6" s="11"/>
      <c r="B6" s="11" t="s">
        <v>28</v>
      </c>
      <c r="C6" s="11" t="s">
        <v>23</v>
      </c>
      <c r="D6" s="11" t="s">
        <v>24</v>
      </c>
      <c r="E6" s="11" t="s">
        <v>25</v>
      </c>
      <c r="F6" s="11"/>
      <c r="G6" s="11" t="s">
        <v>29</v>
      </c>
      <c r="H6" s="11" t="s">
        <v>32</v>
      </c>
      <c r="I6" s="11"/>
      <c r="J6" s="11">
        <v>50</v>
      </c>
      <c r="K6" s="11">
        <v>3550</v>
      </c>
      <c r="L6" s="11">
        <v>4600</v>
      </c>
      <c r="M6" s="11">
        <f t="shared" si="3"/>
        <v>1050</v>
      </c>
      <c r="N6" s="18">
        <f t="shared" si="0"/>
        <v>0.228260869565217</v>
      </c>
      <c r="O6" s="11">
        <v>100</v>
      </c>
      <c r="P6" s="19">
        <f t="shared" si="1"/>
        <v>0.0217391304347826</v>
      </c>
      <c r="Q6" s="28"/>
      <c r="R6" s="29">
        <f t="shared" si="2"/>
        <v>0.228260869565217</v>
      </c>
      <c r="S6" s="30"/>
    </row>
    <row r="7" spans="1:20">
      <c r="A7" s="11"/>
      <c r="B7" s="11" t="s">
        <v>28</v>
      </c>
      <c r="C7" s="11" t="s">
        <v>23</v>
      </c>
      <c r="D7" s="11" t="s">
        <v>33</v>
      </c>
      <c r="E7" s="11" t="s">
        <v>34</v>
      </c>
      <c r="F7" s="11"/>
      <c r="G7" s="12">
        <v>45054</v>
      </c>
      <c r="H7" s="11" t="s">
        <v>35</v>
      </c>
      <c r="I7" s="11" t="s">
        <v>35</v>
      </c>
      <c r="J7" s="11">
        <v>80</v>
      </c>
      <c r="K7" s="11">
        <v>557.52</v>
      </c>
      <c r="L7" s="11">
        <v>2059</v>
      </c>
      <c r="M7" s="11">
        <f t="shared" si="3"/>
        <v>1501.48</v>
      </c>
      <c r="N7" s="18">
        <f t="shared" si="0"/>
        <v>0.729227780475959</v>
      </c>
      <c r="O7" s="11">
        <v>100</v>
      </c>
      <c r="P7" s="19">
        <f t="shared" si="1"/>
        <v>0.0485672656629432</v>
      </c>
      <c r="Q7" s="28">
        <f>IFERROR(SUMIF(商务费用支付申请!$A:$A,$A7,商务费用支付申请!$C:$C),"")</f>
        <v>0</v>
      </c>
      <c r="R7" s="29">
        <f t="shared" si="2"/>
        <v>0.729227780475959</v>
      </c>
      <c r="S7" s="20">
        <v>5910431138</v>
      </c>
      <c r="T7">
        <f>Q7-O7*J7</f>
        <v>-8000</v>
      </c>
    </row>
    <row r="8" spans="1:19">
      <c r="A8" s="11"/>
      <c r="B8" s="11" t="s">
        <v>36</v>
      </c>
      <c r="C8" s="11" t="s">
        <v>23</v>
      </c>
      <c r="D8" s="11" t="s">
        <v>37</v>
      </c>
      <c r="E8" s="11" t="s">
        <v>34</v>
      </c>
      <c r="F8" s="11"/>
      <c r="G8" s="12">
        <v>45052</v>
      </c>
      <c r="H8" s="11" t="s">
        <v>35</v>
      </c>
      <c r="I8" s="11" t="s">
        <v>35</v>
      </c>
      <c r="J8" s="11">
        <v>40</v>
      </c>
      <c r="K8" s="11">
        <v>557.52</v>
      </c>
      <c r="L8" s="11">
        <v>2059</v>
      </c>
      <c r="M8" s="11">
        <f t="shared" si="3"/>
        <v>1501.48</v>
      </c>
      <c r="N8" s="18">
        <f t="shared" si="0"/>
        <v>0.729227780475959</v>
      </c>
      <c r="O8" s="11">
        <v>100</v>
      </c>
      <c r="P8" s="19">
        <f t="shared" si="1"/>
        <v>0.0485672656629432</v>
      </c>
      <c r="Q8" s="28"/>
      <c r="R8" s="29">
        <f t="shared" si="2"/>
        <v>0.729227780475959</v>
      </c>
      <c r="S8" s="2">
        <v>5910417205</v>
      </c>
    </row>
    <row r="9" spans="1:19">
      <c r="A9" s="11"/>
      <c r="B9" s="11" t="s">
        <v>38</v>
      </c>
      <c r="C9" s="11" t="s">
        <v>23</v>
      </c>
      <c r="D9" s="11" t="s">
        <v>37</v>
      </c>
      <c r="E9" s="11" t="s">
        <v>34</v>
      </c>
      <c r="F9" s="11"/>
      <c r="G9" s="12">
        <v>45039</v>
      </c>
      <c r="H9" s="11" t="s">
        <v>35</v>
      </c>
      <c r="I9" s="11" t="s">
        <v>35</v>
      </c>
      <c r="J9" s="11">
        <v>20</v>
      </c>
      <c r="K9" s="11">
        <v>557.52</v>
      </c>
      <c r="L9" s="11">
        <v>2059</v>
      </c>
      <c r="M9" s="11">
        <f t="shared" si="3"/>
        <v>1501.48</v>
      </c>
      <c r="N9" s="18">
        <f t="shared" si="0"/>
        <v>0.729227780475959</v>
      </c>
      <c r="O9" s="11">
        <v>100</v>
      </c>
      <c r="P9" s="19">
        <f t="shared" si="1"/>
        <v>0.0485672656629432</v>
      </c>
      <c r="Q9" s="28"/>
      <c r="R9" s="29">
        <f t="shared" si="2"/>
        <v>0.729227780475959</v>
      </c>
      <c r="S9" s="2">
        <v>5910334432</v>
      </c>
    </row>
    <row r="10" spans="1:19">
      <c r="A10" s="11"/>
      <c r="B10" s="11" t="s">
        <v>38</v>
      </c>
      <c r="C10" s="11" t="s">
        <v>23</v>
      </c>
      <c r="D10" s="11" t="s">
        <v>33</v>
      </c>
      <c r="E10" s="11" t="s">
        <v>34</v>
      </c>
      <c r="F10" s="11"/>
      <c r="G10" s="12">
        <v>45043</v>
      </c>
      <c r="H10" s="11" t="s">
        <v>39</v>
      </c>
      <c r="I10" s="11" t="s">
        <v>39</v>
      </c>
      <c r="J10" s="11">
        <v>80</v>
      </c>
      <c r="K10" s="11">
        <v>700</v>
      </c>
      <c r="L10" s="11">
        <v>1290</v>
      </c>
      <c r="M10" s="11">
        <f t="shared" si="3"/>
        <v>590</v>
      </c>
      <c r="N10" s="18">
        <f t="shared" si="0"/>
        <v>0.457364341085271</v>
      </c>
      <c r="O10" s="11">
        <v>100</v>
      </c>
      <c r="P10" s="19">
        <f t="shared" si="1"/>
        <v>0.0775193798449612</v>
      </c>
      <c r="Q10" s="28"/>
      <c r="R10" s="29">
        <f t="shared" si="2"/>
        <v>0.457364341085271</v>
      </c>
      <c r="S10" s="2">
        <v>5910368849</v>
      </c>
    </row>
    <row r="11" spans="1:19">
      <c r="A11" s="11"/>
      <c r="B11" s="11" t="s">
        <v>38</v>
      </c>
      <c r="C11" s="11" t="s">
        <v>23</v>
      </c>
      <c r="D11" s="11" t="s">
        <v>37</v>
      </c>
      <c r="E11" s="11" t="s">
        <v>34</v>
      </c>
      <c r="F11" s="11"/>
      <c r="G11" s="12">
        <v>45045</v>
      </c>
      <c r="H11" s="11" t="s">
        <v>39</v>
      </c>
      <c r="I11" s="11" t="s">
        <v>39</v>
      </c>
      <c r="J11" s="11">
        <v>20</v>
      </c>
      <c r="K11" s="11">
        <v>700</v>
      </c>
      <c r="L11" s="11">
        <v>1290</v>
      </c>
      <c r="M11" s="11">
        <f t="shared" si="3"/>
        <v>590</v>
      </c>
      <c r="N11" s="18">
        <f t="shared" si="0"/>
        <v>0.457364341085271</v>
      </c>
      <c r="O11" s="11">
        <v>100</v>
      </c>
      <c r="P11" s="19">
        <f t="shared" si="1"/>
        <v>0.0775193798449612</v>
      </c>
      <c r="Q11" s="28"/>
      <c r="R11" s="29">
        <f t="shared" si="2"/>
        <v>0.457364341085271</v>
      </c>
      <c r="S11" s="2">
        <v>5910334432</v>
      </c>
    </row>
    <row r="12" spans="1:19">
      <c r="A12" s="11"/>
      <c r="B12" s="11" t="s">
        <v>40</v>
      </c>
      <c r="C12" s="11" t="s">
        <v>23</v>
      </c>
      <c r="D12" s="11" t="s">
        <v>37</v>
      </c>
      <c r="E12" s="11" t="s">
        <v>41</v>
      </c>
      <c r="F12" s="11"/>
      <c r="G12" s="11" t="s">
        <v>42</v>
      </c>
      <c r="H12" s="11" t="s">
        <v>32</v>
      </c>
      <c r="I12" s="20" t="s">
        <v>43</v>
      </c>
      <c r="J12" s="11">
        <v>50</v>
      </c>
      <c r="K12" s="11">
        <v>3200</v>
      </c>
      <c r="L12" s="11">
        <v>4750</v>
      </c>
      <c r="M12" s="11">
        <f t="shared" si="3"/>
        <v>1550</v>
      </c>
      <c r="N12" s="18">
        <f t="shared" si="0"/>
        <v>0.326315789473684</v>
      </c>
      <c r="O12" s="11">
        <v>150</v>
      </c>
      <c r="P12" s="19">
        <f t="shared" si="1"/>
        <v>0.0315789473684211</v>
      </c>
      <c r="Q12" s="28"/>
      <c r="R12" s="29">
        <f t="shared" si="2"/>
        <v>0.326315789473684</v>
      </c>
      <c r="S12" s="2">
        <v>7200008156</v>
      </c>
    </row>
    <row r="13" spans="1:19">
      <c r="A13" s="11"/>
      <c r="B13" s="11" t="s">
        <v>40</v>
      </c>
      <c r="C13" s="11" t="s">
        <v>23</v>
      </c>
      <c r="D13" s="11" t="s">
        <v>37</v>
      </c>
      <c r="E13" s="11" t="s">
        <v>41</v>
      </c>
      <c r="F13" s="11"/>
      <c r="G13" s="11" t="s">
        <v>42</v>
      </c>
      <c r="H13" s="11" t="s">
        <v>32</v>
      </c>
      <c r="I13" s="20" t="s">
        <v>43</v>
      </c>
      <c r="J13" s="11">
        <v>70</v>
      </c>
      <c r="K13" s="11">
        <v>3200</v>
      </c>
      <c r="L13" s="11">
        <v>4750</v>
      </c>
      <c r="M13" s="11">
        <f t="shared" si="3"/>
        <v>1550</v>
      </c>
      <c r="N13" s="18">
        <f t="shared" ref="N13:N21" si="4">IF(AND($M13&lt;&gt;0,$L13&lt;&gt;0),$M13/$L13,"")</f>
        <v>0.326315789473684</v>
      </c>
      <c r="O13" s="11">
        <v>150</v>
      </c>
      <c r="P13" s="19">
        <f t="shared" si="1"/>
        <v>0.0315789473684211</v>
      </c>
      <c r="Q13" s="28"/>
      <c r="R13" s="29">
        <f t="shared" si="2"/>
        <v>0.326315789473684</v>
      </c>
      <c r="S13" s="2">
        <v>7200008156</v>
      </c>
    </row>
    <row r="14" ht="52" spans="1:19">
      <c r="A14" s="11"/>
      <c r="B14" s="11" t="s">
        <v>44</v>
      </c>
      <c r="C14" s="11" t="s">
        <v>23</v>
      </c>
      <c r="D14" s="11" t="s">
        <v>33</v>
      </c>
      <c r="E14" s="11" t="s">
        <v>34</v>
      </c>
      <c r="F14" s="11"/>
      <c r="G14" s="11" t="s">
        <v>45</v>
      </c>
      <c r="H14" s="11" t="s">
        <v>32</v>
      </c>
      <c r="I14" s="14" t="s">
        <v>43</v>
      </c>
      <c r="J14" s="11">
        <v>80</v>
      </c>
      <c r="K14" s="11">
        <v>3000</v>
      </c>
      <c r="L14" s="11">
        <v>4051</v>
      </c>
      <c r="M14" s="11">
        <f t="shared" si="3"/>
        <v>1051</v>
      </c>
      <c r="N14" s="18">
        <f t="shared" si="4"/>
        <v>0.259442113058504</v>
      </c>
      <c r="O14" s="11">
        <v>100</v>
      </c>
      <c r="P14" s="19">
        <f t="shared" si="1"/>
        <v>0.0246852628980499</v>
      </c>
      <c r="Q14" s="28"/>
      <c r="R14" s="29">
        <f t="shared" si="2"/>
        <v>0.259442113058504</v>
      </c>
      <c r="S14" s="2"/>
    </row>
    <row r="15" spans="1:19">
      <c r="A15" s="11"/>
      <c r="B15" s="11"/>
      <c r="C15" s="11" t="s">
        <v>23</v>
      </c>
      <c r="D15" s="11" t="s">
        <v>37</v>
      </c>
      <c r="E15" s="11" t="s">
        <v>34</v>
      </c>
      <c r="F15" s="11"/>
      <c r="G15" s="11" t="s">
        <v>46</v>
      </c>
      <c r="H15" s="11" t="s">
        <v>39</v>
      </c>
      <c r="I15" s="11" t="s">
        <v>39</v>
      </c>
      <c r="J15" s="11">
        <v>139</v>
      </c>
      <c r="K15" s="11">
        <v>700</v>
      </c>
      <c r="L15" s="11">
        <v>1290</v>
      </c>
      <c r="M15" s="11">
        <f t="shared" si="3"/>
        <v>590</v>
      </c>
      <c r="N15" s="18">
        <f t="shared" si="4"/>
        <v>0.457364341085271</v>
      </c>
      <c r="O15" s="11">
        <v>100</v>
      </c>
      <c r="P15" s="19">
        <f t="shared" si="1"/>
        <v>0.0775193798449612</v>
      </c>
      <c r="Q15" s="28"/>
      <c r="R15" s="29">
        <f t="shared" si="2"/>
        <v>0.457364341085271</v>
      </c>
      <c r="S15" s="2"/>
    </row>
    <row r="16" spans="1:19">
      <c r="A16" s="11"/>
      <c r="B16" s="11"/>
      <c r="C16" s="11" t="s">
        <v>23</v>
      </c>
      <c r="D16" s="11" t="s">
        <v>37</v>
      </c>
      <c r="E16" s="11" t="s">
        <v>34</v>
      </c>
      <c r="F16" s="11"/>
      <c r="G16" s="11" t="s">
        <v>46</v>
      </c>
      <c r="H16" s="11" t="s">
        <v>35</v>
      </c>
      <c r="I16" s="11" t="s">
        <v>35</v>
      </c>
      <c r="J16" s="11">
        <v>69</v>
      </c>
      <c r="K16" s="11">
        <v>557.52</v>
      </c>
      <c r="L16" s="11">
        <v>2059</v>
      </c>
      <c r="M16" s="11">
        <f t="shared" si="3"/>
        <v>1501.48</v>
      </c>
      <c r="N16" s="18">
        <f t="shared" si="4"/>
        <v>0.729227780475959</v>
      </c>
      <c r="O16" s="11">
        <v>100</v>
      </c>
      <c r="P16" s="19">
        <f t="shared" si="1"/>
        <v>0.0485672656629432</v>
      </c>
      <c r="Q16" s="28"/>
      <c r="R16" s="29">
        <f t="shared" si="2"/>
        <v>0.729227780475959</v>
      </c>
      <c r="S16" s="2"/>
    </row>
    <row r="17" spans="1:19">
      <c r="A17" s="11"/>
      <c r="B17" s="11" t="s">
        <v>38</v>
      </c>
      <c r="C17" s="11" t="s">
        <v>23</v>
      </c>
      <c r="D17" s="11" t="s">
        <v>47</v>
      </c>
      <c r="E17" s="11" t="s">
        <v>48</v>
      </c>
      <c r="F17" s="11"/>
      <c r="G17" s="12">
        <v>45039</v>
      </c>
      <c r="H17" s="11" t="s">
        <v>49</v>
      </c>
      <c r="I17" s="14" t="s">
        <v>49</v>
      </c>
      <c r="J17" s="11">
        <v>7</v>
      </c>
      <c r="K17" s="11">
        <v>797</v>
      </c>
      <c r="L17" s="11">
        <v>2035</v>
      </c>
      <c r="M17" s="11">
        <f t="shared" si="3"/>
        <v>1238</v>
      </c>
      <c r="N17" s="18">
        <f t="shared" si="4"/>
        <v>0.608353808353808</v>
      </c>
      <c r="O17" s="11">
        <v>100</v>
      </c>
      <c r="P17" s="19">
        <f t="shared" si="1"/>
        <v>0.0491400491400491</v>
      </c>
      <c r="Q17" s="28"/>
      <c r="R17" s="29">
        <f t="shared" si="2"/>
        <v>0.608353808353808</v>
      </c>
      <c r="S17" s="2">
        <v>5910326937</v>
      </c>
    </row>
    <row r="18" spans="1:20">
      <c r="A18" s="11"/>
      <c r="B18" s="11" t="s">
        <v>28</v>
      </c>
      <c r="C18" s="11" t="s">
        <v>23</v>
      </c>
      <c r="D18" s="11" t="s">
        <v>50</v>
      </c>
      <c r="E18" s="11" t="s">
        <v>51</v>
      </c>
      <c r="F18" s="11"/>
      <c r="G18" s="12">
        <v>45066</v>
      </c>
      <c r="H18" s="11" t="s">
        <v>39</v>
      </c>
      <c r="I18" s="11" t="s">
        <v>39</v>
      </c>
      <c r="J18" s="11">
        <v>120</v>
      </c>
      <c r="K18" s="11">
        <v>700</v>
      </c>
      <c r="L18" s="11">
        <v>1290</v>
      </c>
      <c r="M18" s="11">
        <f t="shared" si="3"/>
        <v>590</v>
      </c>
      <c r="N18" s="18">
        <f t="shared" si="4"/>
        <v>0.457364341085271</v>
      </c>
      <c r="O18" s="11">
        <v>100</v>
      </c>
      <c r="P18" s="19">
        <f t="shared" si="1"/>
        <v>0.0775193798449612</v>
      </c>
      <c r="Q18" s="28">
        <f>IFERROR(SUMIF(商务费用支付申请!$A:$A,$A18,商务费用支付申请!$C:$C),"")</f>
        <v>0</v>
      </c>
      <c r="R18" s="29">
        <f t="shared" si="2"/>
        <v>0.457364341085271</v>
      </c>
      <c r="S18" s="30">
        <v>5910540703</v>
      </c>
      <c r="T18">
        <f>Q18-O18*J18</f>
        <v>-12000</v>
      </c>
    </row>
    <row r="19" spans="1:19">
      <c r="A19" s="11"/>
      <c r="B19" s="11" t="s">
        <v>52</v>
      </c>
      <c r="C19" s="11" t="s">
        <v>23</v>
      </c>
      <c r="D19" s="11" t="s">
        <v>50</v>
      </c>
      <c r="E19" s="11" t="s">
        <v>51</v>
      </c>
      <c r="F19" s="11"/>
      <c r="G19" s="12">
        <v>45033</v>
      </c>
      <c r="H19" s="11" t="s">
        <v>39</v>
      </c>
      <c r="I19" s="11" t="s">
        <v>39</v>
      </c>
      <c r="J19" s="11">
        <v>40</v>
      </c>
      <c r="K19" s="11">
        <v>700</v>
      </c>
      <c r="L19" s="11">
        <v>1290</v>
      </c>
      <c r="M19" s="11">
        <f t="shared" si="3"/>
        <v>590</v>
      </c>
      <c r="N19" s="18">
        <f t="shared" si="4"/>
        <v>0.457364341085271</v>
      </c>
      <c r="O19" s="11">
        <v>100</v>
      </c>
      <c r="P19" s="19">
        <f t="shared" si="1"/>
        <v>0.0775193798449612</v>
      </c>
      <c r="Q19" s="28"/>
      <c r="R19" s="29">
        <f t="shared" si="2"/>
        <v>0.457364341085271</v>
      </c>
      <c r="S19" s="2">
        <v>5910278457</v>
      </c>
    </row>
    <row r="20" spans="1:19">
      <c r="A20" s="11"/>
      <c r="B20" s="11" t="s">
        <v>53</v>
      </c>
      <c r="C20" s="11" t="s">
        <v>23</v>
      </c>
      <c r="D20" s="11" t="s">
        <v>50</v>
      </c>
      <c r="E20" s="11" t="s">
        <v>51</v>
      </c>
      <c r="F20" s="11"/>
      <c r="G20" s="12">
        <v>45013</v>
      </c>
      <c r="H20" s="11" t="s">
        <v>39</v>
      </c>
      <c r="I20" s="11" t="s">
        <v>39</v>
      </c>
      <c r="J20" s="11">
        <v>60</v>
      </c>
      <c r="K20" s="11">
        <v>700</v>
      </c>
      <c r="L20" s="11">
        <v>1290</v>
      </c>
      <c r="M20" s="11">
        <f t="shared" si="3"/>
        <v>590</v>
      </c>
      <c r="N20" s="18">
        <f t="shared" si="4"/>
        <v>0.457364341085271</v>
      </c>
      <c r="O20" s="11">
        <v>100</v>
      </c>
      <c r="P20" s="19">
        <f t="shared" si="1"/>
        <v>0.0775193798449612</v>
      </c>
      <c r="Q20" s="28"/>
      <c r="R20" s="29">
        <f t="shared" si="2"/>
        <v>0.457364341085271</v>
      </c>
      <c r="S20" s="2">
        <v>5910156060</v>
      </c>
    </row>
    <row r="21" spans="1:19">
      <c r="A21" s="11"/>
      <c r="B21" s="11"/>
      <c r="C21" s="11" t="s">
        <v>23</v>
      </c>
      <c r="D21" s="11" t="s">
        <v>50</v>
      </c>
      <c r="E21" s="11" t="s">
        <v>51</v>
      </c>
      <c r="F21" s="11"/>
      <c r="G21" s="11" t="s">
        <v>54</v>
      </c>
      <c r="H21" s="11" t="s">
        <v>49</v>
      </c>
      <c r="I21" s="14" t="s">
        <v>49</v>
      </c>
      <c r="J21" s="11">
        <v>5</v>
      </c>
      <c r="K21" s="11">
        <v>797</v>
      </c>
      <c r="L21" s="11">
        <v>2035</v>
      </c>
      <c r="M21" s="11">
        <f t="shared" si="3"/>
        <v>1238</v>
      </c>
      <c r="N21" s="18">
        <f t="shared" si="4"/>
        <v>0.608353808353808</v>
      </c>
      <c r="O21" s="11">
        <v>100</v>
      </c>
      <c r="P21" s="19">
        <f t="shared" si="1"/>
        <v>0.0491400491400491</v>
      </c>
      <c r="Q21" s="28"/>
      <c r="R21" s="29">
        <f t="shared" si="2"/>
        <v>0.608353808353808</v>
      </c>
      <c r="S21" s="2"/>
    </row>
    <row r="22" spans="1:20">
      <c r="A22" s="11"/>
      <c r="B22" s="11" t="s">
        <v>28</v>
      </c>
      <c r="C22" s="11" t="s">
        <v>23</v>
      </c>
      <c r="D22" s="11" t="s">
        <v>55</v>
      </c>
      <c r="E22" s="11" t="s">
        <v>56</v>
      </c>
      <c r="F22" s="11"/>
      <c r="G22" s="11" t="s">
        <v>29</v>
      </c>
      <c r="H22" s="11" t="s">
        <v>57</v>
      </c>
      <c r="I22" s="11" t="s">
        <v>27</v>
      </c>
      <c r="J22" s="11">
        <v>300</v>
      </c>
      <c r="K22" s="11">
        <v>513.27</v>
      </c>
      <c r="L22" s="11">
        <v>1500</v>
      </c>
      <c r="M22" s="11">
        <f t="shared" si="3"/>
        <v>986.73</v>
      </c>
      <c r="N22" s="18">
        <f t="shared" ref="N22:N44" si="5">IF(AND($M22&lt;&gt;0,$L22&lt;&gt;0),$M22/$L22,"")</f>
        <v>0.65782</v>
      </c>
      <c r="O22" s="11">
        <v>300</v>
      </c>
      <c r="P22" s="19">
        <f t="shared" ref="P22:P35" si="6">IF(AND($O22&lt;&gt;0,$L22&lt;&gt;0),$O22/$L22,"")</f>
        <v>0.2</v>
      </c>
      <c r="Q22" s="28">
        <f>IFERROR(SUMIF(商务费用支付申请!$A:$A,$A22,商务费用支付申请!$C:$C),"")</f>
        <v>0</v>
      </c>
      <c r="R22" s="29">
        <f t="shared" ref="R22:R35" si="7">IF(AND(($M22*$J22-$Q22)&lt;&gt;0,($L22*$J22)&lt;&gt;0),($M22*$J22-$Q22)/($L22*$J22),"")</f>
        <v>0.65782</v>
      </c>
      <c r="S22" s="30" t="str">
        <f>IFERROR(VLOOKUP(A22,商务费用支付申请!A:B,2,0),"")</f>
        <v/>
      </c>
      <c r="T22">
        <f t="shared" ref="T22:T33" si="8">Q22-O22*J22</f>
        <v>-90000</v>
      </c>
    </row>
    <row r="23" spans="1:20">
      <c r="A23" s="11"/>
      <c r="B23" s="11" t="s">
        <v>28</v>
      </c>
      <c r="C23" s="11" t="s">
        <v>23</v>
      </c>
      <c r="D23" s="11" t="s">
        <v>58</v>
      </c>
      <c r="E23" s="11" t="s">
        <v>59</v>
      </c>
      <c r="F23" s="11"/>
      <c r="G23" s="12" t="s">
        <v>29</v>
      </c>
      <c r="H23" s="11" t="s">
        <v>35</v>
      </c>
      <c r="I23" s="11" t="s">
        <v>35</v>
      </c>
      <c r="J23" s="11">
        <v>30</v>
      </c>
      <c r="K23" s="11">
        <v>557.52</v>
      </c>
      <c r="L23" s="11">
        <v>2059</v>
      </c>
      <c r="M23" s="11">
        <f t="shared" si="3"/>
        <v>1501.48</v>
      </c>
      <c r="N23" s="18">
        <f t="shared" si="5"/>
        <v>0.729227780475959</v>
      </c>
      <c r="O23" s="11">
        <v>100</v>
      </c>
      <c r="P23" s="19">
        <f t="shared" si="6"/>
        <v>0.0485672656629432</v>
      </c>
      <c r="Q23" s="28">
        <f>IFERROR(SUMIF(商务费用支付申请!$A:$A,$A23,商务费用支付申请!$C:$C),"")</f>
        <v>0</v>
      </c>
      <c r="R23" s="29">
        <f t="shared" si="7"/>
        <v>0.729227780475959</v>
      </c>
      <c r="S23" s="30" t="str">
        <f>IFERROR(VLOOKUP(A23,商务费用支付申请!A:B,2,0),"")</f>
        <v/>
      </c>
      <c r="T23">
        <f t="shared" si="8"/>
        <v>-3000</v>
      </c>
    </row>
    <row r="24" spans="1:20">
      <c r="A24" s="11"/>
      <c r="B24" s="11" t="s">
        <v>60</v>
      </c>
      <c r="C24" s="11" t="s">
        <v>23</v>
      </c>
      <c r="D24" s="11" t="s">
        <v>58</v>
      </c>
      <c r="E24" s="11" t="s">
        <v>59</v>
      </c>
      <c r="F24" s="11"/>
      <c r="G24" s="12">
        <v>45006</v>
      </c>
      <c r="H24" s="11" t="s">
        <v>35</v>
      </c>
      <c r="I24" s="11" t="s">
        <v>35</v>
      </c>
      <c r="J24" s="11">
        <v>30</v>
      </c>
      <c r="K24" s="11">
        <v>557.52</v>
      </c>
      <c r="L24" s="11">
        <v>2059</v>
      </c>
      <c r="M24" s="11">
        <f t="shared" si="3"/>
        <v>1501.48</v>
      </c>
      <c r="N24" s="18">
        <f t="shared" si="5"/>
        <v>0.729227780475959</v>
      </c>
      <c r="O24" s="11">
        <v>100</v>
      </c>
      <c r="P24" s="19">
        <f t="shared" si="6"/>
        <v>0.0485672656629432</v>
      </c>
      <c r="Q24" s="28">
        <f>IFERROR(SUMIF(商务费用支付申请!$A:$A,$A24,商务费用支付申请!$C:$C),"")</f>
        <v>0</v>
      </c>
      <c r="R24" s="29">
        <f t="shared" si="7"/>
        <v>0.729227780475959</v>
      </c>
      <c r="S24" s="2">
        <v>5910114772</v>
      </c>
      <c r="T24">
        <f t="shared" si="8"/>
        <v>-3000</v>
      </c>
    </row>
    <row r="25" spans="1:20">
      <c r="A25" s="11"/>
      <c r="B25" s="11" t="s">
        <v>53</v>
      </c>
      <c r="C25" s="11" t="s">
        <v>23</v>
      </c>
      <c r="D25" s="11" t="s">
        <v>58</v>
      </c>
      <c r="E25" s="11" t="s">
        <v>59</v>
      </c>
      <c r="F25" s="11"/>
      <c r="G25" s="12">
        <v>45008</v>
      </c>
      <c r="H25" s="11" t="s">
        <v>35</v>
      </c>
      <c r="I25" s="11" t="s">
        <v>35</v>
      </c>
      <c r="J25" s="11">
        <v>10</v>
      </c>
      <c r="K25" s="11">
        <v>557.52</v>
      </c>
      <c r="L25" s="11">
        <v>2059</v>
      </c>
      <c r="M25" s="11">
        <f t="shared" si="3"/>
        <v>1501.48</v>
      </c>
      <c r="N25" s="18">
        <f t="shared" si="5"/>
        <v>0.729227780475959</v>
      </c>
      <c r="O25" s="11">
        <v>100</v>
      </c>
      <c r="P25" s="19">
        <f t="shared" si="6"/>
        <v>0.0485672656629432</v>
      </c>
      <c r="Q25" s="28">
        <f>IFERROR(SUMIF(商务费用支付申请!$A:$A,$A25,商务费用支付申请!$C:$C),"")</f>
        <v>0</v>
      </c>
      <c r="R25" s="29">
        <f t="shared" si="7"/>
        <v>0.729227780475959</v>
      </c>
      <c r="S25" s="2">
        <v>5910125109</v>
      </c>
      <c r="T25">
        <f t="shared" si="8"/>
        <v>-1000</v>
      </c>
    </row>
    <row r="26" spans="1:20">
      <c r="A26" s="11"/>
      <c r="B26" s="11" t="s">
        <v>61</v>
      </c>
      <c r="C26" s="11" t="s">
        <v>23</v>
      </c>
      <c r="D26" s="11" t="s">
        <v>58</v>
      </c>
      <c r="E26" s="11" t="s">
        <v>62</v>
      </c>
      <c r="F26" s="11"/>
      <c r="G26" s="12">
        <v>44929</v>
      </c>
      <c r="H26" s="11" t="s">
        <v>32</v>
      </c>
      <c r="I26" s="20" t="s">
        <v>63</v>
      </c>
      <c r="J26" s="11">
        <v>60</v>
      </c>
      <c r="K26" s="11">
        <v>2641</v>
      </c>
      <c r="L26" s="11">
        <v>3847</v>
      </c>
      <c r="M26" s="11">
        <f t="shared" si="3"/>
        <v>1206</v>
      </c>
      <c r="N26" s="18">
        <f t="shared" si="5"/>
        <v>0.313491031972966</v>
      </c>
      <c r="O26" s="11">
        <v>100</v>
      </c>
      <c r="P26" s="19">
        <f t="shared" si="6"/>
        <v>0.0259942812581232</v>
      </c>
      <c r="Q26" s="28">
        <f>IFERROR(SUMIF(商务费用支付申请!$A:$A,$A26,商务费用支付申请!$C:$C),"")</f>
        <v>0</v>
      </c>
      <c r="R26" s="29">
        <f t="shared" si="7"/>
        <v>0.313491031972966</v>
      </c>
      <c r="S26" s="20">
        <v>4100139159</v>
      </c>
      <c r="T26">
        <f t="shared" si="8"/>
        <v>-6000</v>
      </c>
    </row>
    <row r="27" spans="1:20">
      <c r="A27" s="11"/>
      <c r="B27" s="11" t="s">
        <v>61</v>
      </c>
      <c r="C27" s="11" t="s">
        <v>23</v>
      </c>
      <c r="D27" s="11" t="s">
        <v>58</v>
      </c>
      <c r="E27" s="11" t="s">
        <v>62</v>
      </c>
      <c r="F27" s="11"/>
      <c r="G27" s="12">
        <v>44966</v>
      </c>
      <c r="H27" s="11" t="s">
        <v>32</v>
      </c>
      <c r="I27" s="20" t="s">
        <v>64</v>
      </c>
      <c r="J27" s="11">
        <v>4</v>
      </c>
      <c r="K27" s="11">
        <v>2942</v>
      </c>
      <c r="L27" s="11">
        <v>4243</v>
      </c>
      <c r="M27" s="11">
        <f t="shared" si="3"/>
        <v>1301</v>
      </c>
      <c r="N27" s="18">
        <f t="shared" si="5"/>
        <v>0.306622672637285</v>
      </c>
      <c r="O27" s="11">
        <v>100</v>
      </c>
      <c r="P27" s="19">
        <f t="shared" si="6"/>
        <v>0.0235682300259251</v>
      </c>
      <c r="Q27" s="28">
        <f>IFERROR(SUMIF(商务费用支付申请!$A:$A,$A27,商务费用支付申请!$C:$C),"")</f>
        <v>0</v>
      </c>
      <c r="R27" s="29">
        <f t="shared" si="7"/>
        <v>0.306622672637285</v>
      </c>
      <c r="S27" s="20">
        <v>4100140707</v>
      </c>
      <c r="T27">
        <f t="shared" si="8"/>
        <v>-400</v>
      </c>
    </row>
    <row r="28" ht="14.75" spans="1:20">
      <c r="A28" s="11"/>
      <c r="B28" s="11" t="s">
        <v>61</v>
      </c>
      <c r="C28" s="11" t="s">
        <v>23</v>
      </c>
      <c r="D28" s="11" t="s">
        <v>58</v>
      </c>
      <c r="E28" s="11" t="s">
        <v>62</v>
      </c>
      <c r="F28" s="11"/>
      <c r="G28" s="12">
        <v>44973</v>
      </c>
      <c r="H28" s="11" t="s">
        <v>32</v>
      </c>
      <c r="I28" s="20" t="s">
        <v>64</v>
      </c>
      <c r="J28" s="11">
        <v>6</v>
      </c>
      <c r="K28" s="11">
        <v>2942</v>
      </c>
      <c r="L28" s="11">
        <v>4243</v>
      </c>
      <c r="M28" s="11">
        <f t="shared" si="3"/>
        <v>1301</v>
      </c>
      <c r="N28" s="18">
        <f t="shared" si="5"/>
        <v>0.306622672637285</v>
      </c>
      <c r="O28" s="11">
        <v>100</v>
      </c>
      <c r="P28" s="19">
        <f t="shared" si="6"/>
        <v>0.0235682300259251</v>
      </c>
      <c r="Q28" s="28">
        <f>IFERROR(SUMIF(商务费用支付申请!$A:$A,$A28,商务费用支付申请!$C:$C),"")</f>
        <v>0</v>
      </c>
      <c r="R28" s="29">
        <f t="shared" si="7"/>
        <v>0.306622672637285</v>
      </c>
      <c r="S28" s="31">
        <v>4100141497</v>
      </c>
      <c r="T28">
        <f t="shared" si="8"/>
        <v>-600</v>
      </c>
    </row>
    <row r="29" ht="28" spans="1:20">
      <c r="A29" s="11"/>
      <c r="B29" s="11" t="s">
        <v>61</v>
      </c>
      <c r="C29" s="11" t="s">
        <v>23</v>
      </c>
      <c r="D29" s="11" t="s">
        <v>58</v>
      </c>
      <c r="E29" s="11" t="s">
        <v>62</v>
      </c>
      <c r="F29" s="11"/>
      <c r="G29" s="12">
        <v>45014</v>
      </c>
      <c r="H29" s="10" t="s">
        <v>65</v>
      </c>
      <c r="I29" s="11" t="s">
        <v>66</v>
      </c>
      <c r="J29" s="11">
        <v>20</v>
      </c>
      <c r="K29" s="11">
        <v>1577</v>
      </c>
      <c r="L29" s="11">
        <v>3800</v>
      </c>
      <c r="M29" s="11">
        <f t="shared" si="3"/>
        <v>2223</v>
      </c>
      <c r="N29" s="18">
        <f t="shared" si="5"/>
        <v>0.585</v>
      </c>
      <c r="O29" s="11">
        <v>100</v>
      </c>
      <c r="P29" s="19">
        <f t="shared" si="6"/>
        <v>0.0263157894736842</v>
      </c>
      <c r="Q29" s="28">
        <f>IFERROR(SUMIF(商务费用支付申请!$A:$A,$A29,商务费用支付申请!$C:$C),"")</f>
        <v>0</v>
      </c>
      <c r="R29" s="29">
        <f t="shared" si="7"/>
        <v>0.585</v>
      </c>
      <c r="S29" s="30">
        <v>5910165880</v>
      </c>
      <c r="T29">
        <f t="shared" si="8"/>
        <v>-2000</v>
      </c>
    </row>
    <row r="30" ht="28" spans="1:20">
      <c r="A30" s="11"/>
      <c r="B30" s="11" t="s">
        <v>61</v>
      </c>
      <c r="C30" s="11" t="s">
        <v>23</v>
      </c>
      <c r="D30" s="11" t="s">
        <v>58</v>
      </c>
      <c r="E30" s="11" t="s">
        <v>62</v>
      </c>
      <c r="F30" s="11"/>
      <c r="G30" s="12">
        <v>45022</v>
      </c>
      <c r="H30" s="10" t="s">
        <v>67</v>
      </c>
      <c r="I30" s="11" t="s">
        <v>66</v>
      </c>
      <c r="J30" s="11">
        <v>10</v>
      </c>
      <c r="K30" s="11">
        <v>1677</v>
      </c>
      <c r="L30" s="11">
        <v>3800</v>
      </c>
      <c r="M30" s="11">
        <f t="shared" si="3"/>
        <v>2123</v>
      </c>
      <c r="N30" s="18">
        <f t="shared" si="5"/>
        <v>0.558684210526316</v>
      </c>
      <c r="O30" s="11">
        <v>100</v>
      </c>
      <c r="P30" s="19">
        <f t="shared" si="6"/>
        <v>0.0263157894736842</v>
      </c>
      <c r="Q30" s="28">
        <f>IFERROR(SUMIF(商务费用支付申请!$A:$A,$A30,商务费用支付申请!$C:$C),"")</f>
        <v>0</v>
      </c>
      <c r="R30" s="29">
        <f t="shared" si="7"/>
        <v>0.558684210526316</v>
      </c>
      <c r="S30" s="30">
        <v>5910212160</v>
      </c>
      <c r="T30">
        <f t="shared" si="8"/>
        <v>-1000</v>
      </c>
    </row>
    <row r="31" ht="28" spans="1:20">
      <c r="A31" s="11"/>
      <c r="B31" s="11" t="s">
        <v>61</v>
      </c>
      <c r="C31" s="11" t="s">
        <v>23</v>
      </c>
      <c r="D31" s="11" t="s">
        <v>58</v>
      </c>
      <c r="E31" s="11" t="s">
        <v>62</v>
      </c>
      <c r="F31" s="11"/>
      <c r="G31" s="12">
        <v>45022</v>
      </c>
      <c r="H31" s="10" t="s">
        <v>68</v>
      </c>
      <c r="I31" s="11" t="s">
        <v>69</v>
      </c>
      <c r="J31" s="11">
        <v>10</v>
      </c>
      <c r="K31" s="11">
        <v>1422</v>
      </c>
      <c r="L31" s="11">
        <v>3300</v>
      </c>
      <c r="M31" s="11">
        <f t="shared" si="3"/>
        <v>1878</v>
      </c>
      <c r="N31" s="18">
        <f t="shared" si="5"/>
        <v>0.569090909090909</v>
      </c>
      <c r="O31" s="11">
        <v>100</v>
      </c>
      <c r="P31" s="19">
        <f t="shared" si="6"/>
        <v>0.0303030303030303</v>
      </c>
      <c r="Q31" s="28">
        <f>IFERROR(SUMIF(商务费用支付申请!$A:$A,$A31,商务费用支付申请!$C:$C),"")</f>
        <v>0</v>
      </c>
      <c r="R31" s="29">
        <f t="shared" si="7"/>
        <v>0.569090909090909</v>
      </c>
      <c r="S31" s="30">
        <v>5910212160</v>
      </c>
      <c r="T31">
        <f t="shared" si="8"/>
        <v>-1000</v>
      </c>
    </row>
    <row r="32" ht="28" spans="1:20">
      <c r="A32" s="11"/>
      <c r="B32" s="11" t="s">
        <v>61</v>
      </c>
      <c r="C32" s="11" t="s">
        <v>23</v>
      </c>
      <c r="D32" s="11" t="s">
        <v>58</v>
      </c>
      <c r="E32" s="11" t="s">
        <v>62</v>
      </c>
      <c r="F32" s="11"/>
      <c r="G32" s="11"/>
      <c r="H32" s="10" t="s">
        <v>70</v>
      </c>
      <c r="I32" s="11" t="s">
        <v>69</v>
      </c>
      <c r="J32" s="11">
        <v>20</v>
      </c>
      <c r="K32" s="11">
        <v>1221</v>
      </c>
      <c r="L32" s="11">
        <v>3300</v>
      </c>
      <c r="M32" s="11">
        <f t="shared" si="3"/>
        <v>2079</v>
      </c>
      <c r="N32" s="18">
        <f t="shared" si="5"/>
        <v>0.63</v>
      </c>
      <c r="O32" s="11">
        <v>100</v>
      </c>
      <c r="P32" s="19">
        <f t="shared" si="6"/>
        <v>0.0303030303030303</v>
      </c>
      <c r="Q32" s="28">
        <f>IFERROR(SUMIF(商务费用支付申请!$A:$A,$A32,商务费用支付申请!$C:$C),"")</f>
        <v>0</v>
      </c>
      <c r="R32" s="29">
        <f t="shared" si="7"/>
        <v>0.63</v>
      </c>
      <c r="S32" s="30" t="str">
        <f>IFERROR(VLOOKUP(A32,商务费用支付申请!A:B,2,0),"")</f>
        <v/>
      </c>
      <c r="T32">
        <f t="shared" si="8"/>
        <v>-2000</v>
      </c>
    </row>
    <row r="33" ht="42" spans="1:20">
      <c r="A33" s="11"/>
      <c r="B33" s="11" t="s">
        <v>71</v>
      </c>
      <c r="C33" s="11" t="s">
        <v>23</v>
      </c>
      <c r="D33" s="11" t="s">
        <v>72</v>
      </c>
      <c r="E33" s="11" t="s">
        <v>73</v>
      </c>
      <c r="F33" s="11"/>
      <c r="G33" s="12">
        <v>45260</v>
      </c>
      <c r="H33" s="10" t="s">
        <v>74</v>
      </c>
      <c r="I33" s="11" t="s">
        <v>75</v>
      </c>
      <c r="J33" s="11">
        <v>183</v>
      </c>
      <c r="K33" s="11">
        <v>2300</v>
      </c>
      <c r="L33" s="11">
        <v>4070</v>
      </c>
      <c r="M33" s="11">
        <f t="shared" si="3"/>
        <v>1770</v>
      </c>
      <c r="N33" s="18">
        <f t="shared" si="5"/>
        <v>0.434889434889435</v>
      </c>
      <c r="O33" s="11">
        <v>100</v>
      </c>
      <c r="P33" s="19">
        <f t="shared" si="6"/>
        <v>0.0245700245700246</v>
      </c>
      <c r="Q33" s="28">
        <f>IFERROR(SUMIF(商务费用支付申请!$A:$A,$A33,商务费用支付申请!$C:$C),"")</f>
        <v>0</v>
      </c>
      <c r="R33" s="29">
        <f t="shared" si="7"/>
        <v>0.434889434889435</v>
      </c>
      <c r="S33" s="30">
        <v>7200008187</v>
      </c>
      <c r="T33">
        <f t="shared" si="8"/>
        <v>-18300</v>
      </c>
    </row>
    <row r="34" s="3" customFormat="1" ht="52" spans="1:19">
      <c r="A34" s="10"/>
      <c r="B34" s="10" t="s">
        <v>71</v>
      </c>
      <c r="C34" s="11" t="s">
        <v>23</v>
      </c>
      <c r="D34" s="11" t="s">
        <v>72</v>
      </c>
      <c r="E34" s="11" t="s">
        <v>73</v>
      </c>
      <c r="F34" s="10"/>
      <c r="G34" s="13">
        <v>44976</v>
      </c>
      <c r="H34" s="14" t="s">
        <v>76</v>
      </c>
      <c r="I34" s="10" t="s">
        <v>77</v>
      </c>
      <c r="J34" s="10">
        <v>196</v>
      </c>
      <c r="K34" s="10">
        <v>5310</v>
      </c>
      <c r="L34" s="10">
        <v>7064</v>
      </c>
      <c r="M34" s="11">
        <f t="shared" si="3"/>
        <v>1754</v>
      </c>
      <c r="N34" s="18">
        <f t="shared" si="5"/>
        <v>0.248301245753114</v>
      </c>
      <c r="O34" s="10">
        <v>100</v>
      </c>
      <c r="P34" s="19">
        <f t="shared" si="6"/>
        <v>0.0141562853907135</v>
      </c>
      <c r="Q34" s="25"/>
      <c r="R34" s="29">
        <f t="shared" si="7"/>
        <v>0.248301245753114</v>
      </c>
      <c r="S34" s="20">
        <v>7200008206</v>
      </c>
    </row>
    <row r="35" s="3" customFormat="1" ht="26" spans="1:19">
      <c r="A35" s="10"/>
      <c r="B35" s="10" t="s">
        <v>78</v>
      </c>
      <c r="C35" s="11" t="s">
        <v>23</v>
      </c>
      <c r="D35" s="10" t="s">
        <v>79</v>
      </c>
      <c r="E35" s="10" t="s">
        <v>80</v>
      </c>
      <c r="F35" s="10"/>
      <c r="G35" s="13">
        <v>45241</v>
      </c>
      <c r="H35" s="14" t="s">
        <v>81</v>
      </c>
      <c r="I35" s="10" t="s">
        <v>82</v>
      </c>
      <c r="J35" s="10">
        <v>30</v>
      </c>
      <c r="K35" s="10">
        <v>5963</v>
      </c>
      <c r="L35" s="10">
        <v>8045</v>
      </c>
      <c r="M35" s="11">
        <f t="shared" si="3"/>
        <v>2082</v>
      </c>
      <c r="N35" s="18">
        <f t="shared" si="5"/>
        <v>0.258794282162834</v>
      </c>
      <c r="O35" s="10">
        <v>100</v>
      </c>
      <c r="P35" s="19">
        <f t="shared" si="6"/>
        <v>0.0124300807955252</v>
      </c>
      <c r="Q35" s="25"/>
      <c r="R35" s="29">
        <f t="shared" si="7"/>
        <v>0.258794282162834</v>
      </c>
      <c r="S35" s="14">
        <v>4100123256</v>
      </c>
    </row>
    <row r="36" spans="1:20">
      <c r="A36" s="11"/>
      <c r="B36" s="11" t="s">
        <v>83</v>
      </c>
      <c r="C36" s="11" t="s">
        <v>23</v>
      </c>
      <c r="D36" s="11" t="s">
        <v>84</v>
      </c>
      <c r="E36" s="11" t="s">
        <v>85</v>
      </c>
      <c r="F36" s="11"/>
      <c r="G36" s="11" t="s">
        <v>29</v>
      </c>
      <c r="H36" s="11" t="s">
        <v>35</v>
      </c>
      <c r="I36" s="11" t="s">
        <v>35</v>
      </c>
      <c r="J36" s="11">
        <v>20</v>
      </c>
      <c r="K36" s="11">
        <v>557.52</v>
      </c>
      <c r="L36" s="11">
        <v>2059</v>
      </c>
      <c r="M36" s="11">
        <f t="shared" si="3"/>
        <v>1501.48</v>
      </c>
      <c r="N36" s="18">
        <f t="shared" ref="N36:N46" si="9">IF(AND($M36&lt;&gt;0,$L36&lt;&gt;0),$M36/$L36,"")</f>
        <v>0.729227780475959</v>
      </c>
      <c r="O36" s="11">
        <v>100</v>
      </c>
      <c r="P36" s="19">
        <f t="shared" ref="P36:P60" si="10">IF(AND($O36&lt;&gt;0,$L36&lt;&gt;0),$O36/$L36,"")</f>
        <v>0.0485672656629432</v>
      </c>
      <c r="Q36" s="28">
        <f>IFERROR(SUMIF(商务费用支付申请!$A:$A,$A36,商务费用支付申请!$C:$C),"0")</f>
        <v>0</v>
      </c>
      <c r="R36" s="29">
        <f t="shared" ref="R36:R52" si="11">IF(AND(($M36*$J36-$Q36)&lt;&gt;0,($L36*$J36)&lt;&gt;0),($M36*$J36-$Q36)/($L36*$J36),"")</f>
        <v>0.729227780475959</v>
      </c>
      <c r="S36" s="30" t="str">
        <f>IFERROR(VLOOKUP(A36,商务费用支付申请!A:B,2,0),"")</f>
        <v/>
      </c>
      <c r="T36">
        <f t="shared" ref="T36:T52" si="12">Q36-O36*J36</f>
        <v>-2000</v>
      </c>
    </row>
    <row r="37" spans="1:20">
      <c r="A37" s="11"/>
      <c r="B37" s="11" t="s">
        <v>83</v>
      </c>
      <c r="C37" s="11" t="s">
        <v>23</v>
      </c>
      <c r="D37" s="11" t="s">
        <v>84</v>
      </c>
      <c r="E37" s="11" t="s">
        <v>86</v>
      </c>
      <c r="F37" s="11"/>
      <c r="G37" s="11" t="s">
        <v>29</v>
      </c>
      <c r="H37" s="11" t="s">
        <v>87</v>
      </c>
      <c r="I37" s="11" t="s">
        <v>87</v>
      </c>
      <c r="J37" s="11">
        <v>30</v>
      </c>
      <c r="K37" s="11">
        <v>425</v>
      </c>
      <c r="L37" s="11">
        <v>1200</v>
      </c>
      <c r="M37" s="11">
        <f t="shared" si="3"/>
        <v>775</v>
      </c>
      <c r="N37" s="18">
        <f t="shared" si="9"/>
        <v>0.645833333333333</v>
      </c>
      <c r="O37" s="11">
        <v>100</v>
      </c>
      <c r="P37" s="19">
        <f t="shared" si="10"/>
        <v>0.0833333333333333</v>
      </c>
      <c r="Q37" s="28">
        <f>IFERROR(SUMIF(商务费用支付申请!$A:$A,$A37,商务费用支付申请!$C:$C),"0")</f>
        <v>0</v>
      </c>
      <c r="R37" s="29">
        <f t="shared" si="11"/>
        <v>0.645833333333333</v>
      </c>
      <c r="S37" s="30" t="str">
        <f>IFERROR(VLOOKUP(A37,商务费用支付申请!A:B,2,0),"")</f>
        <v/>
      </c>
      <c r="T37">
        <f t="shared" si="12"/>
        <v>-3000</v>
      </c>
    </row>
    <row r="38" spans="1:20">
      <c r="A38" s="11"/>
      <c r="B38" s="11" t="s">
        <v>83</v>
      </c>
      <c r="C38" s="11" t="s">
        <v>23</v>
      </c>
      <c r="D38" s="11" t="s">
        <v>50</v>
      </c>
      <c r="E38" s="11" t="s">
        <v>51</v>
      </c>
      <c r="F38" s="11"/>
      <c r="G38" s="11" t="s">
        <v>29</v>
      </c>
      <c r="H38" s="11" t="s">
        <v>88</v>
      </c>
      <c r="I38" s="11" t="s">
        <v>89</v>
      </c>
      <c r="J38" s="11">
        <v>17</v>
      </c>
      <c r="K38" s="11">
        <v>1195</v>
      </c>
      <c r="L38" s="11">
        <v>2050</v>
      </c>
      <c r="M38" s="11">
        <f t="shared" si="3"/>
        <v>855</v>
      </c>
      <c r="N38" s="18">
        <f t="shared" si="9"/>
        <v>0.417073170731707</v>
      </c>
      <c r="O38" s="11">
        <v>100</v>
      </c>
      <c r="P38" s="19">
        <f t="shared" si="10"/>
        <v>0.0487804878048781</v>
      </c>
      <c r="Q38" s="28">
        <f>IFERROR(SUMIF(商务费用支付申请!$A:$A,$A38,商务费用支付申请!$C:$C),"0")</f>
        <v>0</v>
      </c>
      <c r="R38" s="29">
        <f t="shared" si="11"/>
        <v>0.417073170731707</v>
      </c>
      <c r="S38" s="30" t="str">
        <f>IFERROR(VLOOKUP(A38,商务费用支付申请!A:B,2,0),"")</f>
        <v/>
      </c>
      <c r="T38">
        <f t="shared" si="12"/>
        <v>-1700</v>
      </c>
    </row>
    <row r="39" spans="1:20">
      <c r="A39" s="11"/>
      <c r="B39" s="11" t="s">
        <v>83</v>
      </c>
      <c r="C39" s="11" t="s">
        <v>23</v>
      </c>
      <c r="D39" s="11" t="s">
        <v>50</v>
      </c>
      <c r="E39" s="11" t="s">
        <v>51</v>
      </c>
      <c r="F39" s="11"/>
      <c r="G39" s="11" t="s">
        <v>29</v>
      </c>
      <c r="H39" s="11" t="s">
        <v>39</v>
      </c>
      <c r="I39" s="11" t="s">
        <v>39</v>
      </c>
      <c r="J39" s="11">
        <v>82</v>
      </c>
      <c r="K39" s="11">
        <v>700</v>
      </c>
      <c r="L39" s="11">
        <v>1290</v>
      </c>
      <c r="M39" s="11">
        <f t="shared" si="3"/>
        <v>590</v>
      </c>
      <c r="N39" s="18">
        <f t="shared" si="9"/>
        <v>0.457364341085271</v>
      </c>
      <c r="O39" s="11">
        <v>100</v>
      </c>
      <c r="P39" s="19">
        <f t="shared" si="10"/>
        <v>0.0775193798449612</v>
      </c>
      <c r="Q39" s="28">
        <f>IFERROR(SUMIF(商务费用支付申请!$A:$A,$A39,商务费用支付申请!$C:$C),"")</f>
        <v>0</v>
      </c>
      <c r="R39" s="29">
        <f t="shared" si="11"/>
        <v>0.457364341085271</v>
      </c>
      <c r="S39" s="30" t="str">
        <f>IFERROR(VLOOKUP(A39,商务费用支付申请!A:B,2,0),"")</f>
        <v/>
      </c>
      <c r="T39">
        <f t="shared" si="12"/>
        <v>-8200</v>
      </c>
    </row>
    <row r="40" spans="1:20">
      <c r="A40" s="11"/>
      <c r="B40" s="11" t="s">
        <v>83</v>
      </c>
      <c r="C40" s="11" t="s">
        <v>23</v>
      </c>
      <c r="D40" s="11" t="s">
        <v>90</v>
      </c>
      <c r="E40" s="11" t="s">
        <v>91</v>
      </c>
      <c r="F40" s="11"/>
      <c r="G40" s="11" t="s">
        <v>29</v>
      </c>
      <c r="H40" s="11" t="s">
        <v>92</v>
      </c>
      <c r="I40" s="11" t="s">
        <v>93</v>
      </c>
      <c r="J40" s="11">
        <v>20</v>
      </c>
      <c r="K40" s="11">
        <v>1577</v>
      </c>
      <c r="L40" s="11">
        <v>3800</v>
      </c>
      <c r="M40" s="11">
        <f t="shared" si="3"/>
        <v>2223</v>
      </c>
      <c r="N40" s="18">
        <f t="shared" si="9"/>
        <v>0.585</v>
      </c>
      <c r="O40" s="11">
        <v>100</v>
      </c>
      <c r="P40" s="19">
        <f t="shared" si="10"/>
        <v>0.0263157894736842</v>
      </c>
      <c r="Q40" s="28">
        <f>IFERROR(SUMIF(商务费用支付申请!$A:$A,$A40,商务费用支付申请!$C:$C),"")</f>
        <v>0</v>
      </c>
      <c r="R40" s="29">
        <f t="shared" si="11"/>
        <v>0.585</v>
      </c>
      <c r="S40" s="30" t="str">
        <f>IFERROR(VLOOKUP(A40,商务费用支付申请!A:B,2,0),"")</f>
        <v/>
      </c>
      <c r="T40">
        <f t="shared" si="12"/>
        <v>-2000</v>
      </c>
    </row>
    <row r="41" spans="1:20">
      <c r="A41" s="11"/>
      <c r="B41" s="11" t="s">
        <v>83</v>
      </c>
      <c r="C41" s="11" t="s">
        <v>23</v>
      </c>
      <c r="D41" s="11" t="s">
        <v>90</v>
      </c>
      <c r="E41" s="11" t="s">
        <v>91</v>
      </c>
      <c r="F41" s="11"/>
      <c r="G41" s="11" t="s">
        <v>29</v>
      </c>
      <c r="H41" s="11" t="s">
        <v>94</v>
      </c>
      <c r="I41" s="11" t="s">
        <v>95</v>
      </c>
      <c r="J41" s="11">
        <v>5</v>
      </c>
      <c r="K41" s="11">
        <v>1422</v>
      </c>
      <c r="L41" s="11">
        <v>3300</v>
      </c>
      <c r="M41" s="11">
        <f t="shared" si="3"/>
        <v>1878</v>
      </c>
      <c r="N41" s="18">
        <f t="shared" si="9"/>
        <v>0.569090909090909</v>
      </c>
      <c r="O41" s="11">
        <v>100</v>
      </c>
      <c r="P41" s="19">
        <f t="shared" si="10"/>
        <v>0.0303030303030303</v>
      </c>
      <c r="Q41" s="28">
        <f>IFERROR(SUMIF(商务费用支付申请!$A:$A,$A41,商务费用支付申请!$C:$C),"")</f>
        <v>0</v>
      </c>
      <c r="R41" s="29">
        <f t="shared" si="11"/>
        <v>0.569090909090909</v>
      </c>
      <c r="S41" s="30" t="str">
        <f>IFERROR(VLOOKUP(A41,商务费用支付申请!A:B,2,0),"")</f>
        <v/>
      </c>
      <c r="T41">
        <f t="shared" si="12"/>
        <v>-500</v>
      </c>
    </row>
    <row r="42" s="3" customFormat="1" ht="44" customHeight="1" spans="1:20">
      <c r="A42" s="10"/>
      <c r="B42" s="10" t="s">
        <v>96</v>
      </c>
      <c r="C42" s="11" t="s">
        <v>23</v>
      </c>
      <c r="D42" s="10" t="s">
        <v>72</v>
      </c>
      <c r="E42" s="10" t="s">
        <v>73</v>
      </c>
      <c r="F42" s="10"/>
      <c r="G42" s="11" t="s">
        <v>29</v>
      </c>
      <c r="H42" s="10" t="s">
        <v>97</v>
      </c>
      <c r="I42" s="10" t="s">
        <v>75</v>
      </c>
      <c r="J42" s="10">
        <v>200</v>
      </c>
      <c r="K42" s="10">
        <v>2270</v>
      </c>
      <c r="L42" s="10">
        <v>2837</v>
      </c>
      <c r="M42" s="11">
        <f t="shared" si="3"/>
        <v>567</v>
      </c>
      <c r="N42" s="16">
        <f t="shared" si="9"/>
        <v>0.199859005992245</v>
      </c>
      <c r="O42" s="10">
        <v>50</v>
      </c>
      <c r="P42" s="21">
        <f t="shared" si="10"/>
        <v>0.0176242509693338</v>
      </c>
      <c r="Q42" s="25">
        <f>IFERROR(SUMIF(商务费用支付申请!$A:$A,$A42,商务费用支付申请!$C:$C),"")</f>
        <v>0</v>
      </c>
      <c r="R42" s="32">
        <f t="shared" si="11"/>
        <v>0.199859005992245</v>
      </c>
      <c r="S42" s="27" t="str">
        <f>IFERROR(VLOOKUP(A42,商务费用支付申请!A:B,2,0),"")</f>
        <v/>
      </c>
      <c r="T42" s="3">
        <f t="shared" si="12"/>
        <v>-10000</v>
      </c>
    </row>
    <row r="43" ht="56" spans="1:20">
      <c r="A43" s="11"/>
      <c r="B43" s="11" t="s">
        <v>98</v>
      </c>
      <c r="C43" s="11" t="s">
        <v>23</v>
      </c>
      <c r="D43" s="11" t="s">
        <v>99</v>
      </c>
      <c r="E43" s="11" t="s">
        <v>100</v>
      </c>
      <c r="F43" s="11"/>
      <c r="G43" s="12">
        <v>45025</v>
      </c>
      <c r="H43" s="10" t="s">
        <v>101</v>
      </c>
      <c r="I43" s="11" t="s">
        <v>75</v>
      </c>
      <c r="J43" s="11">
        <v>30</v>
      </c>
      <c r="K43" s="11">
        <v>199</v>
      </c>
      <c r="L43" s="11">
        <v>565</v>
      </c>
      <c r="M43" s="11">
        <f t="shared" si="3"/>
        <v>366</v>
      </c>
      <c r="N43" s="16">
        <f t="shared" si="9"/>
        <v>0.647787610619469</v>
      </c>
      <c r="O43" s="11">
        <v>100</v>
      </c>
      <c r="P43" s="21">
        <f t="shared" si="10"/>
        <v>0.176991150442478</v>
      </c>
      <c r="Q43" s="28">
        <f>IFERROR(SUMIF(商务费用支付申请!$A:$A,$A43,商务费用支付申请!$C:$C),"")</f>
        <v>0</v>
      </c>
      <c r="R43" s="29">
        <f t="shared" si="11"/>
        <v>0.647787610619469</v>
      </c>
      <c r="S43" s="30">
        <v>5013945501</v>
      </c>
      <c r="T43">
        <f t="shared" si="12"/>
        <v>-3000</v>
      </c>
    </row>
    <row r="44" spans="1:20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8" t="str">
        <f t="shared" si="9"/>
        <v/>
      </c>
      <c r="O44" s="11"/>
      <c r="P44" s="19" t="str">
        <f t="shared" si="10"/>
        <v/>
      </c>
      <c r="Q44" s="28">
        <f>IFERROR(SUMIF(商务费用支付申请!$A:$A,$A44,商务费用支付申请!$C:$C),"")</f>
        <v>0</v>
      </c>
      <c r="R44" s="29" t="str">
        <f t="shared" si="11"/>
        <v/>
      </c>
      <c r="S44" s="30" t="str">
        <f>IFERROR(VLOOKUP(A44,商务费用支付申请!A:B,2,0),"")</f>
        <v/>
      </c>
      <c r="T44">
        <f t="shared" si="12"/>
        <v>0</v>
      </c>
    </row>
    <row r="45" spans="1:20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8" t="str">
        <f t="shared" si="9"/>
        <v/>
      </c>
      <c r="O45" s="11"/>
      <c r="P45" s="19" t="str">
        <f t="shared" si="10"/>
        <v/>
      </c>
      <c r="Q45" s="28">
        <f>IFERROR(SUMIF(商务费用支付申请!$A:$A,$A45,商务费用支付申请!$C:$C),"")</f>
        <v>0</v>
      </c>
      <c r="R45" s="29" t="str">
        <f t="shared" si="11"/>
        <v/>
      </c>
      <c r="S45" s="30" t="str">
        <f>IFERROR(VLOOKUP(A45,商务费用支付申请!A:B,2,0),"")</f>
        <v/>
      </c>
      <c r="T45">
        <f t="shared" si="12"/>
        <v>0</v>
      </c>
    </row>
    <row r="46" spans="1:20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8" t="str">
        <f t="shared" si="9"/>
        <v/>
      </c>
      <c r="O46" s="11"/>
      <c r="P46" s="19" t="str">
        <f t="shared" si="10"/>
        <v/>
      </c>
      <c r="Q46" s="28">
        <f>IFERROR(SUMIF(商务费用支付申请!$A:$A,$A46,商务费用支付申请!$C:$C),"")</f>
        <v>0</v>
      </c>
      <c r="R46" s="29" t="str">
        <f t="shared" si="11"/>
        <v/>
      </c>
      <c r="S46" s="30" t="str">
        <f>IFERROR(VLOOKUP(A46,商务费用支付申请!A:B,2,0),"")</f>
        <v/>
      </c>
      <c r="T46">
        <f t="shared" si="12"/>
        <v>0</v>
      </c>
    </row>
    <row r="47" spans="1:20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8" t="str">
        <f t="shared" ref="N47:N58" si="13">IF(AND($M47&lt;&gt;0,$L47&lt;&gt;0),$M47/$L47,"")</f>
        <v/>
      </c>
      <c r="O47" s="11"/>
      <c r="P47" s="19" t="str">
        <f t="shared" si="10"/>
        <v/>
      </c>
      <c r="Q47" s="28">
        <f>IFERROR(SUMIF(商务费用支付申请!$A:$A,$A47,商务费用支付申请!$C:$C),"")</f>
        <v>0</v>
      </c>
      <c r="R47" s="29" t="str">
        <f t="shared" si="11"/>
        <v/>
      </c>
      <c r="S47" s="30" t="str">
        <f>IFERROR(VLOOKUP(A47,商务费用支付申请!A:B,2,0),"")</f>
        <v/>
      </c>
      <c r="T47">
        <f t="shared" si="12"/>
        <v>0</v>
      </c>
    </row>
    <row r="48" spans="1:20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8" t="str">
        <f t="shared" si="13"/>
        <v/>
      </c>
      <c r="O48" s="11"/>
      <c r="P48" s="19" t="str">
        <f t="shared" si="10"/>
        <v/>
      </c>
      <c r="Q48" s="28">
        <f>IFERROR(SUMIF(商务费用支付申请!$A:$A,$A48,商务费用支付申请!$C:$C),"")</f>
        <v>0</v>
      </c>
      <c r="R48" s="29" t="str">
        <f t="shared" si="11"/>
        <v/>
      </c>
      <c r="S48" s="30" t="str">
        <f>IFERROR(VLOOKUP(A48,商务费用支付申请!A:B,2,0),"")</f>
        <v/>
      </c>
      <c r="T48">
        <f t="shared" si="12"/>
        <v>0</v>
      </c>
    </row>
    <row r="49" spans="1:20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8" t="str">
        <f t="shared" si="13"/>
        <v/>
      </c>
      <c r="O49" s="11"/>
      <c r="P49" s="19" t="str">
        <f t="shared" si="10"/>
        <v/>
      </c>
      <c r="Q49" s="28">
        <f>IFERROR(SUMIF(商务费用支付申请!$A:$A,$A49,商务费用支付申请!$C:$C),"")</f>
        <v>0</v>
      </c>
      <c r="R49" s="29" t="str">
        <f t="shared" si="11"/>
        <v/>
      </c>
      <c r="S49" s="30" t="str">
        <f>IFERROR(VLOOKUP(A49,商务费用支付申请!A:B,2,0),"")</f>
        <v/>
      </c>
      <c r="T49">
        <f t="shared" si="12"/>
        <v>0</v>
      </c>
    </row>
    <row r="50" spans="1:2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8" t="str">
        <f t="shared" si="13"/>
        <v/>
      </c>
      <c r="O50" s="11"/>
      <c r="P50" s="19" t="str">
        <f t="shared" si="10"/>
        <v/>
      </c>
      <c r="Q50" s="28">
        <f>IFERROR(SUMIF(商务费用支付申请!$A:$A,$A50,商务费用支付申请!$C:$C),"")</f>
        <v>0</v>
      </c>
      <c r="R50" s="29" t="str">
        <f t="shared" si="11"/>
        <v/>
      </c>
      <c r="S50" s="30" t="str">
        <f>IFERROR(VLOOKUP(A50,商务费用支付申请!A:B,2,0),"")</f>
        <v/>
      </c>
      <c r="T50">
        <f t="shared" si="12"/>
        <v>0</v>
      </c>
    </row>
    <row r="51" spans="1:20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8" t="str">
        <f t="shared" si="13"/>
        <v/>
      </c>
      <c r="O51" s="11"/>
      <c r="P51" s="19" t="str">
        <f t="shared" si="10"/>
        <v/>
      </c>
      <c r="Q51" s="28">
        <f>IFERROR(SUMIF(商务费用支付申请!$A:$A,$A51,商务费用支付申请!$C:$C),"")</f>
        <v>0</v>
      </c>
      <c r="R51" s="29" t="str">
        <f t="shared" si="11"/>
        <v/>
      </c>
      <c r="S51" s="30" t="str">
        <f>IFERROR(VLOOKUP(A51,商务费用支付申请!A:B,2,0),"")</f>
        <v/>
      </c>
      <c r="T51">
        <f t="shared" si="12"/>
        <v>0</v>
      </c>
    </row>
    <row r="52" spans="1:20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8" t="str">
        <f t="shared" si="13"/>
        <v/>
      </c>
      <c r="O52" s="11"/>
      <c r="P52" s="19" t="str">
        <f t="shared" si="10"/>
        <v/>
      </c>
      <c r="Q52" s="28">
        <f>IFERROR(SUMIF(商务费用支付申请!$A:$A,$A52,商务费用支付申请!$C:$C),"")</f>
        <v>0</v>
      </c>
      <c r="R52" s="29" t="str">
        <f t="shared" si="11"/>
        <v/>
      </c>
      <c r="S52" s="30" t="str">
        <f>IFERROR(VLOOKUP(A52,商务费用支付申请!A:B,2,0),"")</f>
        <v/>
      </c>
      <c r="T52">
        <f t="shared" si="12"/>
        <v>0</v>
      </c>
    </row>
    <row r="53" spans="1:20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8" t="str">
        <f t="shared" si="13"/>
        <v/>
      </c>
      <c r="O53" s="11"/>
      <c r="P53" s="19" t="str">
        <f t="shared" si="10"/>
        <v/>
      </c>
      <c r="Q53" s="28">
        <f>IFERROR(SUMIF(商务费用支付申请!$A:$A,$A53,商务费用支付申请!$C:$C),"")</f>
        <v>0</v>
      </c>
      <c r="R53" s="29" t="str">
        <f t="shared" ref="R53:R72" si="14">IF(AND(($M53*$J53-$Q53)&lt;&gt;0,($L53*$J53)&lt;&gt;0),($M53*$J53-$Q53)/($L53*$J53),"")</f>
        <v/>
      </c>
      <c r="S53" s="30" t="str">
        <f>IFERROR(VLOOKUP(A53,商务费用支付申请!A:B,2,0),"")</f>
        <v/>
      </c>
      <c r="T53">
        <f t="shared" ref="T53:T74" si="15">Q53-O53*J53</f>
        <v>0</v>
      </c>
    </row>
    <row r="54" spans="1:20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8" t="str">
        <f t="shared" si="13"/>
        <v/>
      </c>
      <c r="O54" s="11"/>
      <c r="P54" s="19" t="str">
        <f t="shared" si="10"/>
        <v/>
      </c>
      <c r="Q54" s="28">
        <f>IFERROR(SUMIF(商务费用支付申请!$A:$A,$A54,商务费用支付申请!$C:$C),"")</f>
        <v>0</v>
      </c>
      <c r="R54" s="29" t="str">
        <f t="shared" si="14"/>
        <v/>
      </c>
      <c r="S54" s="30" t="str">
        <f>IFERROR(VLOOKUP(A54,商务费用支付申请!A:B,2,0),"")</f>
        <v/>
      </c>
      <c r="T54">
        <f t="shared" si="15"/>
        <v>0</v>
      </c>
    </row>
    <row r="55" spans="1:20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8" t="str">
        <f t="shared" si="13"/>
        <v/>
      </c>
      <c r="O55" s="11"/>
      <c r="P55" s="19" t="str">
        <f t="shared" si="10"/>
        <v/>
      </c>
      <c r="Q55" s="28">
        <f>IFERROR(SUMIF(商务费用支付申请!$A:$A,$A55,商务费用支付申请!$C:$C),"")</f>
        <v>0</v>
      </c>
      <c r="R55" s="29" t="str">
        <f t="shared" si="14"/>
        <v/>
      </c>
      <c r="S55" s="30" t="str">
        <f>IFERROR(VLOOKUP(A55,商务费用支付申请!A:B,2,0),"")</f>
        <v/>
      </c>
      <c r="T55">
        <f t="shared" si="15"/>
        <v>0</v>
      </c>
    </row>
    <row r="56" spans="1:20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8" t="str">
        <f t="shared" si="13"/>
        <v/>
      </c>
      <c r="O56" s="11"/>
      <c r="P56" s="19" t="str">
        <f t="shared" si="10"/>
        <v/>
      </c>
      <c r="Q56" s="28">
        <f>IFERROR(SUMIF(商务费用支付申请!$A:$A,$A56,商务费用支付申请!$C:$C),"")</f>
        <v>0</v>
      </c>
      <c r="R56" s="29" t="str">
        <f t="shared" si="14"/>
        <v/>
      </c>
      <c r="S56" s="30" t="str">
        <f>IFERROR(VLOOKUP(A56,商务费用支付申请!A:B,2,0),"")</f>
        <v/>
      </c>
      <c r="T56">
        <f t="shared" si="15"/>
        <v>0</v>
      </c>
    </row>
    <row r="57" spans="1:20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8" t="str">
        <f t="shared" si="13"/>
        <v/>
      </c>
      <c r="O57" s="11"/>
      <c r="P57" s="19" t="str">
        <f t="shared" si="10"/>
        <v/>
      </c>
      <c r="Q57" s="28">
        <f>IFERROR(SUMIF(商务费用支付申请!$A:$A,$A57,商务费用支付申请!$C:$C),"")</f>
        <v>0</v>
      </c>
      <c r="R57" s="29" t="str">
        <f t="shared" si="14"/>
        <v/>
      </c>
      <c r="S57" s="30" t="str">
        <f>IFERROR(VLOOKUP(A57,商务费用支付申请!A:B,2,0),"")</f>
        <v/>
      </c>
      <c r="T57">
        <f t="shared" si="15"/>
        <v>0</v>
      </c>
    </row>
    <row r="58" spans="1:20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8" t="str">
        <f t="shared" ref="N58:N71" si="16">IF(AND($M58&lt;&gt;0,$L58&lt;&gt;0),$M58/$L58,"")</f>
        <v/>
      </c>
      <c r="O58" s="11"/>
      <c r="P58" s="19" t="str">
        <f t="shared" si="10"/>
        <v/>
      </c>
      <c r="Q58" s="28">
        <f>IFERROR(SUMIF(商务费用支付申请!$A:$A,$A58,商务费用支付申请!$C:$C),"")</f>
        <v>0</v>
      </c>
      <c r="R58" s="29" t="str">
        <f t="shared" si="14"/>
        <v/>
      </c>
      <c r="S58" s="30" t="str">
        <f>IFERROR(VLOOKUP(A58,商务费用支付申请!A:B,2,0),"")</f>
        <v/>
      </c>
      <c r="T58">
        <f t="shared" si="15"/>
        <v>0</v>
      </c>
    </row>
    <row r="59" spans="1:20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8" t="str">
        <f t="shared" si="16"/>
        <v/>
      </c>
      <c r="O59" s="11"/>
      <c r="P59" s="19" t="str">
        <f t="shared" si="10"/>
        <v/>
      </c>
      <c r="Q59" s="28">
        <f>IFERROR(SUMIF(商务费用支付申请!$A:$A,$A59,商务费用支付申请!$C:$C),"")</f>
        <v>0</v>
      </c>
      <c r="R59" s="29" t="str">
        <f t="shared" si="14"/>
        <v/>
      </c>
      <c r="S59" s="30" t="str">
        <f>IFERROR(VLOOKUP(A59,商务费用支付申请!A:B,2,0),"")</f>
        <v/>
      </c>
      <c r="T59">
        <f t="shared" si="15"/>
        <v>0</v>
      </c>
    </row>
    <row r="60" spans="1:2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8" t="str">
        <f t="shared" si="16"/>
        <v/>
      </c>
      <c r="O60" s="11"/>
      <c r="P60" s="19" t="str">
        <f t="shared" si="10"/>
        <v/>
      </c>
      <c r="Q60" s="28">
        <f>IFERROR(SUMIF(商务费用支付申请!$A:$A,$A60,商务费用支付申请!$C:$C),"")</f>
        <v>0</v>
      </c>
      <c r="R60" s="29" t="str">
        <f t="shared" si="14"/>
        <v/>
      </c>
      <c r="S60" s="30" t="str">
        <f>IFERROR(VLOOKUP(A60,商务费用支付申请!A:B,2,0),"")</f>
        <v/>
      </c>
      <c r="T60">
        <f t="shared" si="15"/>
        <v>0</v>
      </c>
    </row>
    <row r="61" spans="1:20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8" t="str">
        <f t="shared" si="16"/>
        <v/>
      </c>
      <c r="O61" s="11"/>
      <c r="P61" s="19" t="str">
        <f t="shared" ref="P61:P70" si="17">IF(AND($O61&lt;&gt;0,$L61&lt;&gt;0),$O61/$L61,"")</f>
        <v/>
      </c>
      <c r="Q61" s="28">
        <f>IFERROR(SUMIF(商务费用支付申请!$A:$A,$A61,商务费用支付申请!$C:$C),"")</f>
        <v>0</v>
      </c>
      <c r="R61" s="29" t="str">
        <f t="shared" si="14"/>
        <v/>
      </c>
      <c r="S61" s="30" t="str">
        <f>IFERROR(VLOOKUP(A61,商务费用支付申请!A:B,2,0),"")</f>
        <v/>
      </c>
      <c r="T61">
        <f t="shared" si="15"/>
        <v>0</v>
      </c>
    </row>
    <row r="62" spans="1:20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8" t="str">
        <f t="shared" si="16"/>
        <v/>
      </c>
      <c r="O62" s="11"/>
      <c r="P62" s="19" t="str">
        <f t="shared" si="17"/>
        <v/>
      </c>
      <c r="Q62" s="28">
        <f>IFERROR(SUMIF(商务费用支付申请!$A:$A,$A62,商务费用支付申请!$C:$C),"")</f>
        <v>0</v>
      </c>
      <c r="R62" s="29" t="str">
        <f t="shared" si="14"/>
        <v/>
      </c>
      <c r="S62" s="30" t="str">
        <f>IFERROR(VLOOKUP(A62,商务费用支付申请!A:B,2,0),"")</f>
        <v/>
      </c>
      <c r="T62">
        <f t="shared" si="15"/>
        <v>0</v>
      </c>
    </row>
    <row r="63" spans="1:20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8" t="str">
        <f t="shared" si="16"/>
        <v/>
      </c>
      <c r="O63" s="11"/>
      <c r="P63" s="19" t="str">
        <f t="shared" si="17"/>
        <v/>
      </c>
      <c r="Q63" s="28">
        <f>IFERROR(SUMIF(商务费用支付申请!$A:$A,$A63,商务费用支付申请!$C:$C),"")</f>
        <v>0</v>
      </c>
      <c r="R63" s="29" t="str">
        <f t="shared" si="14"/>
        <v/>
      </c>
      <c r="S63" s="30" t="str">
        <f>IFERROR(VLOOKUP(A63,商务费用支付申请!A:B,2,0),"")</f>
        <v/>
      </c>
      <c r="T63">
        <f t="shared" si="15"/>
        <v>0</v>
      </c>
    </row>
    <row r="64" spans="1:20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8" t="str">
        <f t="shared" si="16"/>
        <v/>
      </c>
      <c r="O64" s="11"/>
      <c r="P64" s="19" t="str">
        <f t="shared" si="17"/>
        <v/>
      </c>
      <c r="Q64" s="28">
        <f>IFERROR(SUMIF(商务费用支付申请!$A:$A,$A64,商务费用支付申请!$C:$C),"")</f>
        <v>0</v>
      </c>
      <c r="R64" s="29" t="str">
        <f t="shared" si="14"/>
        <v/>
      </c>
      <c r="S64" s="30" t="str">
        <f>IFERROR(VLOOKUP(A64,商务费用支付申请!A:B,2,0),"")</f>
        <v/>
      </c>
      <c r="T64">
        <f t="shared" si="15"/>
        <v>0</v>
      </c>
    </row>
    <row r="65" spans="1:20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8" t="str">
        <f t="shared" si="16"/>
        <v/>
      </c>
      <c r="O65" s="11"/>
      <c r="P65" s="19" t="str">
        <f t="shared" si="17"/>
        <v/>
      </c>
      <c r="Q65" s="28">
        <f>IFERROR(SUMIF(商务费用支付申请!$A:$A,$A65,商务费用支付申请!$C:$C),"")</f>
        <v>0</v>
      </c>
      <c r="R65" s="29" t="str">
        <f t="shared" si="14"/>
        <v/>
      </c>
      <c r="S65" s="30" t="str">
        <f>IFERROR(VLOOKUP(A65,商务费用支付申请!A:B,2,0),"")</f>
        <v/>
      </c>
      <c r="T65">
        <f t="shared" si="15"/>
        <v>0</v>
      </c>
    </row>
    <row r="66" spans="1:20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8" t="str">
        <f t="shared" si="16"/>
        <v/>
      </c>
      <c r="O66" s="11"/>
      <c r="P66" s="19" t="str">
        <f t="shared" si="17"/>
        <v/>
      </c>
      <c r="Q66" s="28">
        <f>IFERROR(SUMIF(商务费用支付申请!$A:$A,$A66,商务费用支付申请!$C:$C),"")</f>
        <v>0</v>
      </c>
      <c r="R66" s="29" t="str">
        <f t="shared" si="14"/>
        <v/>
      </c>
      <c r="S66" s="30" t="str">
        <f>IFERROR(VLOOKUP(A66,商务费用支付申请!A:B,2,0),"")</f>
        <v/>
      </c>
      <c r="T66">
        <f t="shared" si="15"/>
        <v>0</v>
      </c>
    </row>
    <row r="67" spans="1:20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8" t="str">
        <f t="shared" si="16"/>
        <v/>
      </c>
      <c r="O67" s="11"/>
      <c r="P67" s="19" t="str">
        <f t="shared" si="17"/>
        <v/>
      </c>
      <c r="Q67" s="28">
        <f>IFERROR(SUMIF(商务费用支付申请!$A:$A,$A67,商务费用支付申请!$C:$C),"")</f>
        <v>0</v>
      </c>
      <c r="R67" s="29" t="str">
        <f t="shared" si="14"/>
        <v/>
      </c>
      <c r="S67" s="30" t="str">
        <f>IFERROR(VLOOKUP(A67,商务费用支付申请!A:B,2,0),"")</f>
        <v/>
      </c>
      <c r="T67">
        <f t="shared" si="15"/>
        <v>0</v>
      </c>
    </row>
    <row r="68" spans="1:20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8" t="str">
        <f t="shared" si="16"/>
        <v/>
      </c>
      <c r="O68" s="11"/>
      <c r="P68" s="19" t="str">
        <f t="shared" si="17"/>
        <v/>
      </c>
      <c r="Q68" s="28">
        <f>IFERROR(SUMIF(商务费用支付申请!$A:$A,$A68,商务费用支付申请!$C:$C),"")</f>
        <v>0</v>
      </c>
      <c r="R68" s="29" t="str">
        <f t="shared" si="14"/>
        <v/>
      </c>
      <c r="S68" s="30" t="str">
        <f>IFERROR(VLOOKUP(A68,商务费用支付申请!A:B,2,0),"")</f>
        <v/>
      </c>
      <c r="T68">
        <f t="shared" si="15"/>
        <v>0</v>
      </c>
    </row>
    <row r="69" spans="1:20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8" t="str">
        <f t="shared" si="16"/>
        <v/>
      </c>
      <c r="O69" s="11"/>
      <c r="P69" s="19" t="str">
        <f t="shared" si="17"/>
        <v/>
      </c>
      <c r="Q69" s="28">
        <f>IFERROR(SUMIF(商务费用支付申请!$A:$A,$A69,商务费用支付申请!$C:$C),"")</f>
        <v>0</v>
      </c>
      <c r="R69" s="29" t="str">
        <f t="shared" si="14"/>
        <v/>
      </c>
      <c r="S69" s="30" t="str">
        <f>IFERROR(VLOOKUP(A69,商务费用支付申请!A:B,2,0),"")</f>
        <v/>
      </c>
      <c r="T69">
        <f t="shared" si="15"/>
        <v>0</v>
      </c>
    </row>
    <row r="70" spans="1:2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8" t="str">
        <f t="shared" si="16"/>
        <v/>
      </c>
      <c r="O70" s="11"/>
      <c r="P70" s="19" t="str">
        <f t="shared" si="17"/>
        <v/>
      </c>
      <c r="Q70" s="28">
        <f>IFERROR(SUMIF(商务费用支付申请!$A:$A,$A70,商务费用支付申请!$C:$C),"")</f>
        <v>0</v>
      </c>
      <c r="R70" s="29" t="str">
        <f t="shared" si="14"/>
        <v/>
      </c>
      <c r="S70" s="30"/>
      <c r="T70">
        <f t="shared" si="15"/>
        <v>0</v>
      </c>
    </row>
    <row r="71" spans="1:20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8" t="str">
        <f t="shared" si="16"/>
        <v/>
      </c>
      <c r="O71" s="11"/>
      <c r="P71" s="33"/>
      <c r="Q71" s="28">
        <f>IFERROR(SUMIF(商务费用支付申请!$A:$A,$A71,商务费用支付申请!$C:$C),"")</f>
        <v>0</v>
      </c>
      <c r="R71" s="29" t="str">
        <f t="shared" si="14"/>
        <v/>
      </c>
      <c r="S71" s="30"/>
      <c r="T71">
        <f t="shared" si="15"/>
        <v>0</v>
      </c>
    </row>
    <row r="72" spans="1:20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8"/>
      <c r="O72" s="11"/>
      <c r="P72" s="33"/>
      <c r="Q72" s="28">
        <f>IFERROR(SUMIF(商务费用支付申请!$A:$A,$A72,商务费用支付申请!$C:$C),"")</f>
        <v>0</v>
      </c>
      <c r="R72" s="29" t="str">
        <f t="shared" si="14"/>
        <v/>
      </c>
      <c r="S72" s="30"/>
      <c r="T72">
        <f t="shared" si="15"/>
        <v>0</v>
      </c>
    </row>
    <row r="73" spans="1:20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8"/>
      <c r="O73" s="11"/>
      <c r="P73" s="33"/>
      <c r="Q73" s="28">
        <f>IFERROR(SUMIF(商务费用支付申请!$A:$A,$A73,商务费用支付申请!$C:$C),"")</f>
        <v>0</v>
      </c>
      <c r="R73" s="34"/>
      <c r="S73" s="30"/>
      <c r="T73">
        <f t="shared" si="15"/>
        <v>0</v>
      </c>
    </row>
    <row r="74" spans="1:20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8"/>
      <c r="O74" s="11"/>
      <c r="P74" s="33"/>
      <c r="Q74" s="28">
        <f>IFERROR(SUMIF(商务费用支付申请!$A:$A,$A74,商务费用支付申请!$C:$C),"")</f>
        <v>0</v>
      </c>
      <c r="R74" s="34"/>
      <c r="S74" s="30"/>
      <c r="T74">
        <f t="shared" si="15"/>
        <v>0</v>
      </c>
    </row>
    <row r="75" spans="1:19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8"/>
      <c r="O75" s="11"/>
      <c r="P75" s="33"/>
      <c r="Q75" s="28"/>
      <c r="R75" s="35"/>
      <c r="S75" s="30"/>
    </row>
    <row r="76" spans="1:19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8"/>
      <c r="O76" s="11"/>
      <c r="P76" s="33"/>
      <c r="Q76" s="28"/>
      <c r="R76" s="35"/>
      <c r="S76" s="30"/>
    </row>
    <row r="77" spans="1:19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8"/>
      <c r="O77" s="11"/>
      <c r="P77" s="33"/>
      <c r="Q77" s="28"/>
      <c r="R77" s="35"/>
      <c r="S77" s="30"/>
    </row>
  </sheetData>
  <mergeCells count="2">
    <mergeCell ref="A1:P2"/>
    <mergeCell ref="Q1:S2"/>
  </mergeCell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C2" sqref="C2"/>
    </sheetView>
  </sheetViews>
  <sheetFormatPr defaultColWidth="9" defaultRowHeight="14" outlineLevelRow="2" outlineLevelCol="2"/>
  <cols>
    <col min="1" max="1" width="12" customWidth="1"/>
    <col min="2" max="2" width="15.75" customWidth="1"/>
    <col min="3" max="3" width="15.25" customWidth="1"/>
    <col min="4" max="4" width="12.75" customWidth="1"/>
  </cols>
  <sheetData>
    <row r="1" spans="1:3">
      <c r="A1" t="s">
        <v>2</v>
      </c>
      <c r="B1" t="s">
        <v>20</v>
      </c>
      <c r="C1" t="s">
        <v>102</v>
      </c>
    </row>
    <row r="2" spans="1:3">
      <c r="A2">
        <v>230501</v>
      </c>
      <c r="B2" t="s">
        <v>103</v>
      </c>
      <c r="C2" s="1">
        <v>10000</v>
      </c>
    </row>
    <row r="3" spans="2:2">
      <c r="B3" s="2">
        <v>5910125109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a小哥a</cp:lastModifiedBy>
  <dcterms:created xsi:type="dcterms:W3CDTF">2023-05-15T16:12:00Z</dcterms:created>
  <dcterms:modified xsi:type="dcterms:W3CDTF">2023-06-09T02:20:43Z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994EEF8A2CE04185BFC0A207B058A453_13</vt:lpwstr>
  </property>
  <property fmtid="{D5CDD505-2E9C-101B-9397-08002B2CF9AE}" pid="3" name="KSOProductBuildVer">
    <vt:lpwstr>2052-11.1.0.14309</vt:lpwstr>
  </property>
</Properties>
</file>