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商务费用报备申请单" sheetId="1" r:id="rId1"/>
    <sheet name="商务费用支付申请" sheetId="2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Q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sharedStrings.xml><?xml version="1.0" encoding="utf-8"?>
<sst xmlns="http://schemas.openxmlformats.org/spreadsheetml/2006/main" count="128" uniqueCount="63">
  <si>
    <t>商务费用报备申请单</t>
  </si>
  <si>
    <t>实际支付</t>
  </si>
  <si>
    <t>报备编号</t>
  </si>
  <si>
    <t>项目报备时间</t>
  </si>
  <si>
    <t>销售员</t>
  </si>
  <si>
    <t>项目名称</t>
  </si>
  <si>
    <t>工程师</t>
  </si>
  <si>
    <t>工厂代码</t>
  </si>
  <si>
    <t>下单时间</t>
  </si>
  <si>
    <t>产品型号</t>
  </si>
  <si>
    <t>物料描述</t>
  </si>
  <si>
    <t>数量</t>
  </si>
  <si>
    <t>未税成本单价</t>
  </si>
  <si>
    <t>销售单价（未税）</t>
  </si>
  <si>
    <t>毛利</t>
  </si>
  <si>
    <t>毛利率</t>
  </si>
  <si>
    <t>报告费用额/台</t>
  </si>
  <si>
    <t>费用率</t>
  </si>
  <si>
    <t>申请支付商务费用</t>
  </si>
  <si>
    <t>实际毛利率</t>
  </si>
  <si>
    <t>订单号</t>
  </si>
  <si>
    <t>差额</t>
  </si>
  <si>
    <t>2023.5.28</t>
  </si>
  <si>
    <t>王武</t>
  </si>
  <si>
    <t>西安线束</t>
  </si>
  <si>
    <t>杨旭</t>
  </si>
  <si>
    <t>X150</t>
  </si>
  <si>
    <t>扫描枪_hejie/H100W-2D_固定式</t>
  </si>
  <si>
    <t>合杰HL300W</t>
  </si>
  <si>
    <t>5910379391
5910217164
5910155276
5910396556
5910459734
5910408636
5910408774</t>
  </si>
  <si>
    <t>PPC-15S</t>
  </si>
  <si>
    <t>一体机</t>
  </si>
  <si>
    <t>4100148974
4100149708
4100149702
4100139817
4100152348</t>
  </si>
  <si>
    <t>条码打印机_TT065-
50_203DPI_RoHS</t>
  </si>
  <si>
    <t>条码打印机</t>
  </si>
  <si>
    <t>5910355494
5910213129
5910210783
5910156073
5910395230
5910396556
5910444856
5910408830
5910395230</t>
  </si>
  <si>
    <t>IDATA-T1-012</t>
  </si>
  <si>
    <t>PDA</t>
  </si>
  <si>
    <t>5910382460
5910170317
5910106409
5910424049
5910408830</t>
  </si>
  <si>
    <t>安阳线束</t>
  </si>
  <si>
    <t>张孬/常松伟</t>
  </si>
  <si>
    <t>AYF0</t>
  </si>
  <si>
    <t xml:space="preserve">条码打印机_TT065-600_300DPI </t>
  </si>
  <si>
    <t>阜阳线束</t>
  </si>
  <si>
    <t>武廉</t>
  </si>
  <si>
    <t>YF2</t>
  </si>
  <si>
    <t>FYF2</t>
  </si>
  <si>
    <t>西安车灯</t>
  </si>
  <si>
    <t>韩六一</t>
  </si>
  <si>
    <t>X060</t>
  </si>
  <si>
    <t>IDATA-9702</t>
  </si>
  <si>
    <t>扫描枪TD6550</t>
  </si>
  <si>
    <t>扫描枪</t>
  </si>
  <si>
    <t>TT065-62剥离版</t>
  </si>
  <si>
    <t>打印机</t>
  </si>
  <si>
    <t>MH341T剥离版</t>
  </si>
  <si>
    <t>PPC-18S</t>
  </si>
  <si>
    <t>西安总装</t>
  </si>
  <si>
    <t>张挺</t>
  </si>
  <si>
    <t>X110</t>
  </si>
  <si>
    <t>EDA61K</t>
  </si>
  <si>
    <t>商务费用</t>
  </si>
  <si>
    <t>700025XXX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</si>
</sst>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2"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3" fillId="12" borderId="6" applyNumberFormat="0" applyAlignment="0" applyProtection="0">
      <alignment vertical="center"/>
    </xf>
    <xf numFmtId="0" fontId="14" fillId="12" borderId="2" applyNumberFormat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0" fillId="2" borderId="0" xfId="0" applyFill="1" applyProtection="1">
      <alignment vertical="center"/>
      <protection hidden="1"/>
    </xf>
    <xf numFmtId="0" fontId="0" fillId="2" borderId="0" xfId="0" applyFill="1">
      <alignment vertical="center"/>
    </xf>
    <xf numFmtId="0" fontId="0" fillId="2" borderId="0" xfId="0" applyFill="1" applyProtection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Protection="1">
      <alignment vertical="center"/>
    </xf>
    <xf numFmtId="10" fontId="0" fillId="0" borderId="1" xfId="11" applyNumberFormat="1" applyBorder="1" applyProtection="1">
      <alignment vertical="center"/>
    </xf>
    <xf numFmtId="0" fontId="0" fillId="0" borderId="1" xfId="0" applyBorder="1" applyProtection="1">
      <alignment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vertical="center" wrapText="1"/>
      <protection hidden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 applyProtection="1">
      <alignment vertical="center" wrapText="1"/>
    </xf>
    <xf numFmtId="0" fontId="0" fillId="2" borderId="1" xfId="0" applyFill="1" applyBorder="1" applyProtection="1">
      <alignment vertical="center"/>
      <protection hidden="1"/>
    </xf>
    <xf numFmtId="10" fontId="0" fillId="2" borderId="1" xfId="11" applyNumberFormat="1" applyFill="1" applyBorder="1" applyAlignment="1">
      <alignment vertical="center" shrinkToFit="1"/>
    </xf>
    <xf numFmtId="0" fontId="0" fillId="2" borderId="1" xfId="0" applyFill="1" applyBorder="1" applyProtection="1">
      <alignment vertical="center"/>
    </xf>
    <xf numFmtId="0" fontId="0" fillId="2" borderId="1" xfId="0" applyFill="1" applyBorder="1" applyAlignment="1">
      <alignment vertical="center" shrinkToFit="1"/>
    </xf>
    <xf numFmtId="0" fontId="0" fillId="2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0"/>
  <sheetViews>
    <sheetView tabSelected="1" topLeftCell="A5" workbookViewId="0">
      <selection activeCell="J6" sqref="J6"/>
    </sheetView>
  </sheetViews>
  <sheetFormatPr defaultColWidth="9" defaultRowHeight="13.8"/>
  <cols>
    <col min="1" max="1" width="9.75" customWidth="1"/>
    <col min="2" max="2" width="11.9166666666667" customWidth="1"/>
    <col min="3" max="3" width="9.5" customWidth="1"/>
    <col min="4" max="4" width="15" customWidth="1"/>
    <col min="5" max="5" width="12.5555555555556" customWidth="1"/>
    <col min="8" max="8" width="19.8888888888889" customWidth="1"/>
    <col min="9" max="9" width="14.25" style="3" customWidth="1"/>
    <col min="10" max="10" width="9" style="4"/>
    <col min="11" max="11" width="8" customWidth="1"/>
    <col min="14" max="14" width="9.25" style="5" customWidth="1"/>
    <col min="15" max="15" width="8.37962962962963" customWidth="1"/>
    <col min="16" max="16" width="11.25" style="6" customWidth="1"/>
    <col min="17" max="17" width="10.8796296296296" style="7" customWidth="1"/>
    <col min="18" max="18" width="6.12962962962963" style="8" customWidth="1"/>
    <col min="19" max="19" width="14.25" style="9" customWidth="1"/>
    <col min="20" max="20" width="8.87962962962963" customWidth="1"/>
  </cols>
  <sheetData>
    <row r="1" spans="1:19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/>
      <c r="O1" s="10"/>
      <c r="P1" s="14"/>
      <c r="Q1" s="22" t="s">
        <v>1</v>
      </c>
      <c r="R1" s="23"/>
      <c r="S1" s="24"/>
    </row>
    <row r="2" spans="1:19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4"/>
      <c r="O2" s="10"/>
      <c r="P2" s="14"/>
      <c r="Q2" s="22"/>
      <c r="R2" s="23"/>
      <c r="S2" s="24"/>
    </row>
    <row r="3" s="2" customFormat="1" ht="30" customHeight="1" spans="1:2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5" t="s">
        <v>10</v>
      </c>
      <c r="J3" s="15" t="s">
        <v>11</v>
      </c>
      <c r="K3" s="11" t="s">
        <v>12</v>
      </c>
      <c r="L3" s="11" t="s">
        <v>13</v>
      </c>
      <c r="M3" s="11" t="s">
        <v>14</v>
      </c>
      <c r="N3" s="16" t="s">
        <v>15</v>
      </c>
      <c r="O3" s="11" t="s">
        <v>16</v>
      </c>
      <c r="P3" s="17" t="s">
        <v>17</v>
      </c>
      <c r="Q3" s="25" t="s">
        <v>18</v>
      </c>
      <c r="R3" s="26" t="s">
        <v>19</v>
      </c>
      <c r="S3" s="27" t="s">
        <v>20</v>
      </c>
      <c r="T3" s="2" t="s">
        <v>21</v>
      </c>
    </row>
    <row r="4" ht="96.6" spans="1:20">
      <c r="A4" s="12">
        <v>2023001</v>
      </c>
      <c r="B4" s="12" t="s">
        <v>22</v>
      </c>
      <c r="C4" s="12" t="s">
        <v>23</v>
      </c>
      <c r="D4" s="12" t="s">
        <v>24</v>
      </c>
      <c r="E4" s="12" t="s">
        <v>25</v>
      </c>
      <c r="F4" s="12" t="s">
        <v>26</v>
      </c>
      <c r="G4" s="12"/>
      <c r="H4" s="11" t="s">
        <v>27</v>
      </c>
      <c r="I4" s="18" t="s">
        <v>28</v>
      </c>
      <c r="J4" s="10">
        <v>294</v>
      </c>
      <c r="K4" s="12">
        <v>557.6</v>
      </c>
      <c r="L4" s="12">
        <v>1752</v>
      </c>
      <c r="M4" s="12">
        <f t="shared" ref="M4:M9" si="0">L4-K4</f>
        <v>1194.4</v>
      </c>
      <c r="N4" s="19">
        <f t="shared" ref="N4:N29" si="1">IF(AND($M4&lt;&gt;0,$L4&lt;&gt;0),$M4/$L4,"")</f>
        <v>0.681735159817352</v>
      </c>
      <c r="O4" s="12">
        <v>100</v>
      </c>
      <c r="P4" s="20">
        <f t="shared" ref="P4:P15" si="2">IF(AND($O4&lt;&gt;0,$L4&lt;&gt;0),$O4/$L4,"")</f>
        <v>0.0570776255707763</v>
      </c>
      <c r="Q4" s="28">
        <f>IFERROR(SUMIF(商务费用支付申请!$A:$A,$A4,商务费用支付申请!$C:$C),"")</f>
        <v>0</v>
      </c>
      <c r="R4" s="29">
        <f t="shared" ref="R4:R35" si="3">IF(AND(($M4*$J4-$Q4)&lt;&gt;0,($L4*$J4)&lt;&gt;0),($M4*$J4-$Q4)/($L4*$J4),"")</f>
        <v>0.681735159817352</v>
      </c>
      <c r="S4" s="27" t="s">
        <v>29</v>
      </c>
      <c r="T4">
        <f t="shared" ref="T4:T35" si="4">Q4-O4*J4</f>
        <v>-29400</v>
      </c>
    </row>
    <row r="5" ht="69" spans="1:20">
      <c r="A5" s="12"/>
      <c r="B5" s="12" t="s">
        <v>22</v>
      </c>
      <c r="C5" s="12" t="s">
        <v>23</v>
      </c>
      <c r="D5" s="12" t="s">
        <v>24</v>
      </c>
      <c r="E5" s="12" t="s">
        <v>25</v>
      </c>
      <c r="F5" s="12" t="s">
        <v>26</v>
      </c>
      <c r="G5" s="12"/>
      <c r="H5" s="12" t="s">
        <v>30</v>
      </c>
      <c r="I5" s="18" t="s">
        <v>31</v>
      </c>
      <c r="J5" s="10">
        <v>405</v>
      </c>
      <c r="K5" s="12">
        <v>2654.87</v>
      </c>
      <c r="L5" s="12">
        <v>3585</v>
      </c>
      <c r="M5" s="12">
        <f t="shared" si="0"/>
        <v>930.13</v>
      </c>
      <c r="N5" s="19">
        <f t="shared" si="1"/>
        <v>0.259450488145049</v>
      </c>
      <c r="O5" s="12">
        <v>67</v>
      </c>
      <c r="P5" s="20">
        <f t="shared" si="2"/>
        <v>0.0186889818688982</v>
      </c>
      <c r="Q5" s="28">
        <f>IFERROR(SUMIF(商务费用支付申请!$A:$A,$A5,商务费用支付申请!$C:$C),"")</f>
        <v>0</v>
      </c>
      <c r="R5" s="29">
        <f t="shared" si="3"/>
        <v>0.259450488145049</v>
      </c>
      <c r="S5" s="27" t="s">
        <v>32</v>
      </c>
      <c r="T5">
        <f t="shared" si="4"/>
        <v>-27135</v>
      </c>
    </row>
    <row r="6" ht="124.2" spans="1:20">
      <c r="A6" s="12"/>
      <c r="B6" s="12" t="s">
        <v>22</v>
      </c>
      <c r="C6" s="12" t="s">
        <v>23</v>
      </c>
      <c r="D6" s="12" t="s">
        <v>24</v>
      </c>
      <c r="E6" s="12" t="s">
        <v>25</v>
      </c>
      <c r="F6" s="12" t="s">
        <v>26</v>
      </c>
      <c r="G6" s="12"/>
      <c r="H6" s="11" t="s">
        <v>33</v>
      </c>
      <c r="I6" s="18" t="s">
        <v>34</v>
      </c>
      <c r="J6" s="10">
        <v>315</v>
      </c>
      <c r="K6" s="12">
        <v>619.5</v>
      </c>
      <c r="L6" s="12">
        <v>1290</v>
      </c>
      <c r="M6" s="12">
        <f t="shared" si="0"/>
        <v>670.5</v>
      </c>
      <c r="N6" s="19">
        <f t="shared" si="1"/>
        <v>0.519767441860465</v>
      </c>
      <c r="O6" s="12">
        <v>50</v>
      </c>
      <c r="P6" s="20">
        <f t="shared" si="2"/>
        <v>0.0387596899224806</v>
      </c>
      <c r="Q6" s="28">
        <f>IFERROR(SUMIF(商务费用支付申请!$A:$A,$A6,商务费用支付申请!$C:$C),"")</f>
        <v>0</v>
      </c>
      <c r="R6" s="29">
        <f t="shared" si="3"/>
        <v>0.519767441860465</v>
      </c>
      <c r="S6" s="27" t="s">
        <v>35</v>
      </c>
      <c r="T6">
        <f t="shared" si="4"/>
        <v>-15750</v>
      </c>
    </row>
    <row r="7" ht="69" spans="1:20">
      <c r="A7" s="12"/>
      <c r="B7" s="12" t="s">
        <v>22</v>
      </c>
      <c r="C7" s="12" t="s">
        <v>23</v>
      </c>
      <c r="D7" s="12" t="s">
        <v>24</v>
      </c>
      <c r="E7" s="12" t="s">
        <v>25</v>
      </c>
      <c r="F7" s="12" t="s">
        <v>26</v>
      </c>
      <c r="G7" s="12"/>
      <c r="H7" s="12" t="s">
        <v>36</v>
      </c>
      <c r="I7" s="18" t="s">
        <v>37</v>
      </c>
      <c r="J7" s="10">
        <v>80</v>
      </c>
      <c r="K7" s="12">
        <v>1195</v>
      </c>
      <c r="L7" s="12">
        <v>1850</v>
      </c>
      <c r="M7" s="12">
        <f t="shared" si="0"/>
        <v>655</v>
      </c>
      <c r="N7" s="19">
        <f t="shared" si="1"/>
        <v>0.354054054054054</v>
      </c>
      <c r="O7" s="12">
        <v>100</v>
      </c>
      <c r="P7" s="20">
        <f t="shared" si="2"/>
        <v>0.0540540540540541</v>
      </c>
      <c r="Q7" s="28">
        <f>IFERROR(SUMIF(商务费用支付申请!$A:$A,$A7,商务费用支付申请!$C:$C),"")</f>
        <v>0</v>
      </c>
      <c r="R7" s="29">
        <f t="shared" si="3"/>
        <v>0.354054054054054</v>
      </c>
      <c r="S7" s="27" t="s">
        <v>38</v>
      </c>
      <c r="T7">
        <f t="shared" si="4"/>
        <v>-8000</v>
      </c>
    </row>
    <row r="8" spans="1:20">
      <c r="A8" s="12"/>
      <c r="B8" s="12" t="s">
        <v>22</v>
      </c>
      <c r="C8" s="12" t="s">
        <v>23</v>
      </c>
      <c r="D8" s="12" t="s">
        <v>39</v>
      </c>
      <c r="E8" s="12" t="s">
        <v>40</v>
      </c>
      <c r="F8" s="12" t="s">
        <v>41</v>
      </c>
      <c r="G8" s="12"/>
      <c r="H8" s="12" t="s">
        <v>30</v>
      </c>
      <c r="I8" s="18" t="s">
        <v>31</v>
      </c>
      <c r="J8" s="10">
        <v>100</v>
      </c>
      <c r="K8" s="12">
        <v>2654.87</v>
      </c>
      <c r="L8" s="12">
        <v>3585</v>
      </c>
      <c r="M8" s="12">
        <f t="shared" si="0"/>
        <v>930.13</v>
      </c>
      <c r="N8" s="19">
        <f t="shared" si="1"/>
        <v>0.259450488145049</v>
      </c>
      <c r="O8" s="12">
        <v>67</v>
      </c>
      <c r="P8" s="20">
        <f t="shared" si="2"/>
        <v>0.0186889818688982</v>
      </c>
      <c r="Q8" s="28">
        <f>IFERROR(SUMIF(商务费用支付申请!$A:$A,$A8,商务费用支付申请!$C:$C),"")</f>
        <v>0</v>
      </c>
      <c r="R8" s="29">
        <f t="shared" si="3"/>
        <v>0.259450488145049</v>
      </c>
      <c r="S8" s="30">
        <v>4100149014</v>
      </c>
      <c r="T8">
        <f t="shared" si="4"/>
        <v>-6700</v>
      </c>
    </row>
    <row r="9" ht="41.4" spans="1:20">
      <c r="A9" s="12"/>
      <c r="B9" s="12" t="s">
        <v>22</v>
      </c>
      <c r="C9" s="12" t="s">
        <v>23</v>
      </c>
      <c r="D9" s="12" t="s">
        <v>39</v>
      </c>
      <c r="E9" s="12" t="s">
        <v>40</v>
      </c>
      <c r="F9" s="12" t="s">
        <v>41</v>
      </c>
      <c r="G9" s="12"/>
      <c r="H9" s="11" t="s">
        <v>42</v>
      </c>
      <c r="I9" s="18" t="s">
        <v>34</v>
      </c>
      <c r="J9" s="10">
        <v>80</v>
      </c>
      <c r="K9" s="12">
        <v>796</v>
      </c>
      <c r="L9" s="12">
        <v>2035</v>
      </c>
      <c r="M9" s="12">
        <f>L9-K9</f>
        <v>1239</v>
      </c>
      <c r="N9" s="19">
        <f t="shared" si="1"/>
        <v>0.608845208845209</v>
      </c>
      <c r="O9" s="12">
        <v>100</v>
      </c>
      <c r="P9" s="20">
        <f t="shared" si="2"/>
        <v>0.0491400491400491</v>
      </c>
      <c r="Q9" s="28">
        <f>IFERROR(SUMIF(商务费用支付申请!$A:$A,$A9,商务费用支付申请!$C:$C),"")</f>
        <v>0</v>
      </c>
      <c r="R9" s="29">
        <f t="shared" si="3"/>
        <v>0.608845208845209</v>
      </c>
      <c r="S9" s="30" t="str">
        <f>IFERROR(VLOOKUP(A9,商务费用支付申请!A:B,2,0),"")</f>
        <v/>
      </c>
      <c r="T9">
        <f t="shared" si="4"/>
        <v>-8000</v>
      </c>
    </row>
    <row r="10" ht="41.4" spans="1:20">
      <c r="A10" s="12"/>
      <c r="B10" s="12" t="s">
        <v>22</v>
      </c>
      <c r="C10" s="12" t="s">
        <v>23</v>
      </c>
      <c r="D10" s="12" t="s">
        <v>43</v>
      </c>
      <c r="E10" s="12" t="s">
        <v>44</v>
      </c>
      <c r="F10" s="12" t="s">
        <v>45</v>
      </c>
      <c r="G10" s="12"/>
      <c r="H10" s="13" t="s">
        <v>42</v>
      </c>
      <c r="I10" s="18" t="s">
        <v>34</v>
      </c>
      <c r="J10" s="10">
        <v>100</v>
      </c>
      <c r="K10" s="12">
        <v>796</v>
      </c>
      <c r="L10" s="12">
        <v>2035</v>
      </c>
      <c r="M10" s="12">
        <f>L10-K10</f>
        <v>1239</v>
      </c>
      <c r="N10" s="19">
        <f t="shared" si="1"/>
        <v>0.608845208845209</v>
      </c>
      <c r="O10" s="12">
        <v>200</v>
      </c>
      <c r="P10" s="20">
        <f t="shared" si="2"/>
        <v>0.0982800982800983</v>
      </c>
      <c r="Q10" s="28">
        <f>IFERROR(SUMIF(商务费用支付申请!$A:$A,$A10,商务费用支付申请!$C:$C),"")</f>
        <v>0</v>
      </c>
      <c r="R10" s="29">
        <f t="shared" si="3"/>
        <v>0.608845208845209</v>
      </c>
      <c r="S10" s="30" t="str">
        <f>IFERROR(VLOOKUP(A10,商务费用支付申请!A:B,2,0),"")</f>
        <v/>
      </c>
      <c r="T10">
        <f t="shared" si="4"/>
        <v>-20000</v>
      </c>
    </row>
    <row r="11" spans="1:20">
      <c r="A11" s="12"/>
      <c r="B11" s="12" t="s">
        <v>22</v>
      </c>
      <c r="C11" s="12" t="s">
        <v>23</v>
      </c>
      <c r="D11" s="12" t="s">
        <v>43</v>
      </c>
      <c r="E11" s="12" t="s">
        <v>44</v>
      </c>
      <c r="F11" s="12" t="s">
        <v>46</v>
      </c>
      <c r="G11" s="12"/>
      <c r="H11" s="12" t="s">
        <v>30</v>
      </c>
      <c r="I11" s="18" t="s">
        <v>31</v>
      </c>
      <c r="J11" s="10">
        <v>100</v>
      </c>
      <c r="K11" s="12">
        <v>2565.87</v>
      </c>
      <c r="L11" s="12">
        <v>3585</v>
      </c>
      <c r="M11" s="12">
        <f>L11-K11</f>
        <v>1019.13</v>
      </c>
      <c r="N11" s="19">
        <f t="shared" si="1"/>
        <v>0.284276150627615</v>
      </c>
      <c r="O11" s="12">
        <v>70</v>
      </c>
      <c r="P11" s="20">
        <f t="shared" si="2"/>
        <v>0.0195258019525802</v>
      </c>
      <c r="Q11" s="28">
        <f>IFERROR(SUMIF(商务费用支付申请!$A:$A,$A11,商务费用支付申请!$C:$C),"")</f>
        <v>0</v>
      </c>
      <c r="R11" s="29">
        <f t="shared" si="3"/>
        <v>0.284276150627615</v>
      </c>
      <c r="S11" s="30" t="str">
        <f>IFERROR(VLOOKUP(A11,商务费用支付申请!A:B,2,0),"")</f>
        <v/>
      </c>
      <c r="T11">
        <f t="shared" si="4"/>
        <v>-7000</v>
      </c>
    </row>
    <row r="12" spans="1:20">
      <c r="A12" s="12"/>
      <c r="B12" s="12" t="s">
        <v>22</v>
      </c>
      <c r="C12" s="12" t="s">
        <v>23</v>
      </c>
      <c r="D12" s="12" t="s">
        <v>47</v>
      </c>
      <c r="E12" s="12" t="s">
        <v>48</v>
      </c>
      <c r="F12" s="12" t="s">
        <v>49</v>
      </c>
      <c r="G12" s="12"/>
      <c r="H12" s="12" t="s">
        <v>50</v>
      </c>
      <c r="I12" s="18" t="s">
        <v>37</v>
      </c>
      <c r="J12" s="10">
        <v>60</v>
      </c>
      <c r="K12" s="12">
        <v>1194</v>
      </c>
      <c r="L12" s="12">
        <v>2050</v>
      </c>
      <c r="M12" s="12">
        <f>L12-K12</f>
        <v>856</v>
      </c>
      <c r="N12" s="19">
        <f t="shared" si="1"/>
        <v>0.417560975609756</v>
      </c>
      <c r="O12" s="12">
        <v>100</v>
      </c>
      <c r="P12" s="20">
        <f t="shared" si="2"/>
        <v>0.0487804878048781</v>
      </c>
      <c r="Q12" s="28">
        <f>IFERROR(SUMIF(商务费用支付申请!$A:$A,$A12,商务费用支付申请!$C:$C),"")</f>
        <v>0</v>
      </c>
      <c r="R12" s="29">
        <f t="shared" si="3"/>
        <v>0.417560975609756</v>
      </c>
      <c r="S12" s="30" t="str">
        <f>IFERROR(VLOOKUP(A12,商务费用支付申请!A:B,2,0),"")</f>
        <v/>
      </c>
      <c r="T12">
        <f t="shared" si="4"/>
        <v>-6000</v>
      </c>
    </row>
    <row r="13" spans="1:20">
      <c r="A13" s="12"/>
      <c r="B13" s="12" t="s">
        <v>22</v>
      </c>
      <c r="C13" s="12" t="s">
        <v>23</v>
      </c>
      <c r="D13" s="12" t="s">
        <v>47</v>
      </c>
      <c r="E13" s="12" t="s">
        <v>48</v>
      </c>
      <c r="F13" s="12" t="s">
        <v>49</v>
      </c>
      <c r="G13" s="12"/>
      <c r="H13" s="12" t="s">
        <v>51</v>
      </c>
      <c r="I13" s="18" t="s">
        <v>52</v>
      </c>
      <c r="J13" s="10">
        <v>50</v>
      </c>
      <c r="K13" s="12">
        <v>600</v>
      </c>
      <c r="L13" s="12">
        <v>1085</v>
      </c>
      <c r="M13" s="12">
        <f>L13-K13</f>
        <v>485</v>
      </c>
      <c r="N13" s="19">
        <f t="shared" si="1"/>
        <v>0.447004608294931</v>
      </c>
      <c r="O13" s="12">
        <v>50</v>
      </c>
      <c r="P13" s="20">
        <f t="shared" si="2"/>
        <v>0.0460829493087558</v>
      </c>
      <c r="Q13" s="28">
        <f>IFERROR(SUMIF(商务费用支付申请!$A:$A,$A13,商务费用支付申请!$C:$C),"")</f>
        <v>0</v>
      </c>
      <c r="R13" s="29">
        <f t="shared" si="3"/>
        <v>0.447004608294931</v>
      </c>
      <c r="S13" s="30" t="str">
        <f>IFERROR(VLOOKUP(A13,商务费用支付申请!A:B,2,0),"")</f>
        <v/>
      </c>
      <c r="T13">
        <f t="shared" si="4"/>
        <v>-2500</v>
      </c>
    </row>
    <row r="14" spans="1:20">
      <c r="A14" s="12"/>
      <c r="B14" s="12" t="s">
        <v>22</v>
      </c>
      <c r="C14" s="12" t="s">
        <v>23</v>
      </c>
      <c r="D14" s="12" t="s">
        <v>47</v>
      </c>
      <c r="E14" s="12" t="s">
        <v>48</v>
      </c>
      <c r="F14" s="12" t="s">
        <v>49</v>
      </c>
      <c r="G14" s="12"/>
      <c r="H14" s="12" t="s">
        <v>53</v>
      </c>
      <c r="I14" s="18" t="s">
        <v>54</v>
      </c>
      <c r="J14" s="10">
        <v>39</v>
      </c>
      <c r="K14" s="12">
        <v>1327</v>
      </c>
      <c r="L14" s="12">
        <v>2430</v>
      </c>
      <c r="M14" s="12">
        <f>L14-K14</f>
        <v>1103</v>
      </c>
      <c r="N14" s="19">
        <f t="shared" si="1"/>
        <v>0.453909465020576</v>
      </c>
      <c r="O14" s="12">
        <v>100</v>
      </c>
      <c r="P14" s="20">
        <f t="shared" si="2"/>
        <v>0.0411522633744856</v>
      </c>
      <c r="Q14" s="28">
        <f>IFERROR(SUMIF(商务费用支付申请!$A:$A,$A14,商务费用支付申请!$C:$C),"")</f>
        <v>0</v>
      </c>
      <c r="R14" s="29">
        <f t="shared" si="3"/>
        <v>0.453909465020576</v>
      </c>
      <c r="S14" s="30" t="str">
        <f>IFERROR(VLOOKUP(A14,商务费用支付申请!A:B,2,0),"")</f>
        <v/>
      </c>
      <c r="T14">
        <f t="shared" si="4"/>
        <v>-3900</v>
      </c>
    </row>
    <row r="15" spans="1:20">
      <c r="A15" s="12"/>
      <c r="B15" s="12" t="s">
        <v>22</v>
      </c>
      <c r="C15" s="12" t="s">
        <v>23</v>
      </c>
      <c r="D15" s="12" t="s">
        <v>47</v>
      </c>
      <c r="E15" s="12" t="s">
        <v>48</v>
      </c>
      <c r="F15" s="12" t="s">
        <v>49</v>
      </c>
      <c r="G15" s="12"/>
      <c r="H15" s="12" t="s">
        <v>55</v>
      </c>
      <c r="I15" s="18" t="s">
        <v>54</v>
      </c>
      <c r="J15" s="10">
        <v>39</v>
      </c>
      <c r="K15" s="12">
        <v>5929</v>
      </c>
      <c r="L15" s="12">
        <v>8700</v>
      </c>
      <c r="M15" s="12">
        <f>L15-K15</f>
        <v>2771</v>
      </c>
      <c r="N15" s="19">
        <f t="shared" si="1"/>
        <v>0.318505747126437</v>
      </c>
      <c r="O15" s="12">
        <v>100</v>
      </c>
      <c r="P15" s="20">
        <f t="shared" si="2"/>
        <v>0.0114942528735632</v>
      </c>
      <c r="Q15" s="28">
        <f>IFERROR(SUMIF(商务费用支付申请!$A:$A,$A15,商务费用支付申请!$C:$C),"")</f>
        <v>0</v>
      </c>
      <c r="R15" s="29">
        <f t="shared" si="3"/>
        <v>0.318505747126437</v>
      </c>
      <c r="S15" s="30" t="str">
        <f>IFERROR(VLOOKUP(A15,商务费用支付申请!A:B,2,0),"")</f>
        <v/>
      </c>
      <c r="T15">
        <f t="shared" si="4"/>
        <v>-3900</v>
      </c>
    </row>
    <row r="16" spans="1:20">
      <c r="A16" s="12"/>
      <c r="B16" s="12" t="s">
        <v>22</v>
      </c>
      <c r="C16" s="12" t="s">
        <v>23</v>
      </c>
      <c r="D16" s="12" t="s">
        <v>47</v>
      </c>
      <c r="E16" s="12" t="s">
        <v>48</v>
      </c>
      <c r="F16" s="12" t="s">
        <v>49</v>
      </c>
      <c r="G16" s="12"/>
      <c r="H16" s="12" t="s">
        <v>56</v>
      </c>
      <c r="I16" s="18" t="s">
        <v>31</v>
      </c>
      <c r="J16" s="10">
        <v>60</v>
      </c>
      <c r="K16" s="12">
        <v>2035</v>
      </c>
      <c r="L16" s="12">
        <v>2884</v>
      </c>
      <c r="M16" s="12">
        <f>L16-K16</f>
        <v>849</v>
      </c>
      <c r="N16" s="19">
        <f t="shared" si="1"/>
        <v>0.294382801664355</v>
      </c>
      <c r="O16" s="12">
        <v>50</v>
      </c>
      <c r="P16" s="20">
        <f t="shared" ref="P16:P43" si="5">IF(AND($O16&lt;&gt;0,$L16&lt;&gt;0),$O16/$L16,"")</f>
        <v>0.0173370319001387</v>
      </c>
      <c r="Q16" s="28">
        <f>IFERROR(SUMIF(商务费用支付申请!$A:$A,$A16,商务费用支付申请!$C:$C),"")</f>
        <v>0</v>
      </c>
      <c r="R16" s="29">
        <f t="shared" si="3"/>
        <v>0.294382801664355</v>
      </c>
      <c r="S16" s="30" t="str">
        <f>IFERROR(VLOOKUP(A16,商务费用支付申请!A:B,2,0),"")</f>
        <v/>
      </c>
      <c r="T16">
        <f t="shared" si="4"/>
        <v>-3000</v>
      </c>
    </row>
    <row r="17" spans="1:20">
      <c r="A17" s="12"/>
      <c r="B17" s="12" t="s">
        <v>22</v>
      </c>
      <c r="C17" s="12" t="s">
        <v>23</v>
      </c>
      <c r="D17" s="12" t="s">
        <v>57</v>
      </c>
      <c r="E17" s="12" t="s">
        <v>58</v>
      </c>
      <c r="F17" s="12" t="s">
        <v>59</v>
      </c>
      <c r="G17" s="12"/>
      <c r="H17" s="12" t="s">
        <v>60</v>
      </c>
      <c r="I17" s="18" t="s">
        <v>37</v>
      </c>
      <c r="J17" s="10">
        <v>30</v>
      </c>
      <c r="K17" s="12">
        <v>3097</v>
      </c>
      <c r="L17" s="12">
        <v>4448</v>
      </c>
      <c r="M17" s="12">
        <f>L17-K17</f>
        <v>1351</v>
      </c>
      <c r="N17" s="19">
        <f t="shared" si="1"/>
        <v>0.303732014388489</v>
      </c>
      <c r="O17" s="12">
        <v>200</v>
      </c>
      <c r="P17" s="20">
        <f t="shared" si="5"/>
        <v>0.0449640287769784</v>
      </c>
      <c r="Q17" s="28">
        <f>IFERROR(SUMIF(商务费用支付申请!$A:$A,$A17,商务费用支付申请!$C:$C),"")</f>
        <v>0</v>
      </c>
      <c r="R17" s="29">
        <f t="shared" si="3"/>
        <v>0.303732014388489</v>
      </c>
      <c r="S17" s="30" t="str">
        <f>IFERROR(VLOOKUP(A17,商务费用支付申请!A:B,2,0),"")</f>
        <v/>
      </c>
      <c r="T17">
        <f t="shared" si="4"/>
        <v>-6000</v>
      </c>
    </row>
    <row r="18" spans="1:20">
      <c r="A18" s="12"/>
      <c r="B18" s="12"/>
      <c r="C18" s="12"/>
      <c r="D18" s="12"/>
      <c r="E18" s="12"/>
      <c r="F18" s="12"/>
      <c r="G18" s="12"/>
      <c r="H18" s="12"/>
      <c r="I18" s="18"/>
      <c r="J18" s="10"/>
      <c r="K18" s="12"/>
      <c r="L18" s="12"/>
      <c r="M18" s="12"/>
      <c r="N18" s="19" t="str">
        <f t="shared" si="1"/>
        <v/>
      </c>
      <c r="O18" s="12"/>
      <c r="P18" s="20" t="str">
        <f t="shared" si="5"/>
        <v/>
      </c>
      <c r="Q18" s="28">
        <f>IFERROR(SUMIF(商务费用支付申请!$A:$A,$A18,商务费用支付申请!$C:$C),"")</f>
        <v>0</v>
      </c>
      <c r="R18" s="29" t="str">
        <f t="shared" si="3"/>
        <v/>
      </c>
      <c r="S18" s="30" t="str">
        <f>IFERROR(VLOOKUP(A18,商务费用支付申请!A:B,2,0),"")</f>
        <v/>
      </c>
      <c r="T18">
        <f t="shared" si="4"/>
        <v>0</v>
      </c>
    </row>
    <row r="19" spans="1:20">
      <c r="A19" s="12"/>
      <c r="B19" s="12"/>
      <c r="C19" s="12"/>
      <c r="D19" s="12"/>
      <c r="E19" s="12"/>
      <c r="F19" s="12"/>
      <c r="G19" s="12"/>
      <c r="H19" s="12"/>
      <c r="I19" s="18"/>
      <c r="J19" s="10"/>
      <c r="K19" s="12"/>
      <c r="L19" s="12"/>
      <c r="M19" s="12"/>
      <c r="N19" s="19" t="str">
        <f t="shared" si="1"/>
        <v/>
      </c>
      <c r="O19" s="12"/>
      <c r="P19" s="20" t="str">
        <f t="shared" si="5"/>
        <v/>
      </c>
      <c r="Q19" s="28">
        <f>IFERROR(SUMIF(商务费用支付申请!$A:$A,$A19,商务费用支付申请!$C:$C),"0")</f>
        <v>0</v>
      </c>
      <c r="R19" s="29" t="str">
        <f t="shared" si="3"/>
        <v/>
      </c>
      <c r="S19" s="30" t="str">
        <f>IFERROR(VLOOKUP(A19,商务费用支付申请!A:B,2,0),"")</f>
        <v/>
      </c>
      <c r="T19">
        <f t="shared" si="4"/>
        <v>0</v>
      </c>
    </row>
    <row r="20" spans="1:20">
      <c r="A20" s="12"/>
      <c r="B20" s="12"/>
      <c r="C20" s="12"/>
      <c r="D20" s="12"/>
      <c r="E20" s="12"/>
      <c r="F20" s="12"/>
      <c r="G20" s="12"/>
      <c r="H20" s="12"/>
      <c r="I20" s="18"/>
      <c r="J20" s="10"/>
      <c r="K20" s="12"/>
      <c r="L20" s="12"/>
      <c r="M20" s="12"/>
      <c r="N20" s="19" t="str">
        <f t="shared" si="1"/>
        <v/>
      </c>
      <c r="O20" s="12"/>
      <c r="P20" s="20" t="str">
        <f t="shared" si="5"/>
        <v/>
      </c>
      <c r="Q20" s="28">
        <f>IFERROR(SUMIF(商务费用支付申请!$A:$A,$A20,商务费用支付申请!$C:$C),"0")</f>
        <v>0</v>
      </c>
      <c r="R20" s="29" t="str">
        <f t="shared" si="3"/>
        <v/>
      </c>
      <c r="S20" s="30" t="str">
        <f>IFERROR(VLOOKUP(A20,商务费用支付申请!A:B,2,0),"")</f>
        <v/>
      </c>
      <c r="T20">
        <f t="shared" si="4"/>
        <v>0</v>
      </c>
    </row>
    <row r="21" spans="1:20">
      <c r="A21" s="12"/>
      <c r="B21" s="12"/>
      <c r="C21" s="12"/>
      <c r="D21" s="12"/>
      <c r="E21" s="12"/>
      <c r="F21" s="12"/>
      <c r="G21" s="12"/>
      <c r="H21" s="12"/>
      <c r="I21" s="18"/>
      <c r="J21" s="10"/>
      <c r="K21" s="12"/>
      <c r="L21" s="12"/>
      <c r="M21" s="12"/>
      <c r="N21" s="19" t="str">
        <f t="shared" si="1"/>
        <v/>
      </c>
      <c r="O21" s="12"/>
      <c r="P21" s="20" t="str">
        <f t="shared" si="5"/>
        <v/>
      </c>
      <c r="Q21" s="28">
        <f>IFERROR(SUMIF(商务费用支付申请!$A:$A,$A21,商务费用支付申请!$C:$C),"0")</f>
        <v>0</v>
      </c>
      <c r="R21" s="29" t="str">
        <f t="shared" si="3"/>
        <v/>
      </c>
      <c r="S21" s="30" t="str">
        <f>IFERROR(VLOOKUP(A21,商务费用支付申请!A:B,2,0),"")</f>
        <v/>
      </c>
      <c r="T21">
        <f t="shared" si="4"/>
        <v>0</v>
      </c>
    </row>
    <row r="22" spans="1:20">
      <c r="A22" s="12"/>
      <c r="B22" s="12"/>
      <c r="C22" s="12"/>
      <c r="D22" s="12"/>
      <c r="E22" s="12"/>
      <c r="F22" s="12"/>
      <c r="G22" s="12"/>
      <c r="H22" s="12"/>
      <c r="I22" s="18"/>
      <c r="J22" s="10"/>
      <c r="K22" s="12"/>
      <c r="L22" s="12"/>
      <c r="M22" s="12"/>
      <c r="N22" s="19" t="str">
        <f t="shared" si="1"/>
        <v/>
      </c>
      <c r="O22" s="12"/>
      <c r="P22" s="20" t="str">
        <f t="shared" si="5"/>
        <v/>
      </c>
      <c r="Q22" s="28">
        <f>IFERROR(SUMIF(商务费用支付申请!$A:$A,$A22,商务费用支付申请!$C:$C),"")</f>
        <v>0</v>
      </c>
      <c r="R22" s="29" t="str">
        <f t="shared" si="3"/>
        <v/>
      </c>
      <c r="S22" s="30" t="str">
        <f>IFERROR(VLOOKUP(A22,商务费用支付申请!A:B,2,0),"")</f>
        <v/>
      </c>
      <c r="T22">
        <f t="shared" si="4"/>
        <v>0</v>
      </c>
    </row>
    <row r="23" spans="1:20">
      <c r="A23" s="12"/>
      <c r="B23" s="12"/>
      <c r="C23" s="12"/>
      <c r="D23" s="12"/>
      <c r="E23" s="12"/>
      <c r="F23" s="12"/>
      <c r="G23" s="12"/>
      <c r="H23" s="12"/>
      <c r="I23" s="18"/>
      <c r="J23" s="10"/>
      <c r="K23" s="12"/>
      <c r="L23" s="12"/>
      <c r="M23" s="12"/>
      <c r="N23" s="19" t="str">
        <f t="shared" si="1"/>
        <v/>
      </c>
      <c r="O23" s="12"/>
      <c r="P23" s="20" t="str">
        <f t="shared" si="5"/>
        <v/>
      </c>
      <c r="Q23" s="28">
        <f>IFERROR(SUMIF(商务费用支付申请!$A:$A,$A23,商务费用支付申请!$C:$C),"")</f>
        <v>0</v>
      </c>
      <c r="R23" s="29" t="str">
        <f t="shared" si="3"/>
        <v/>
      </c>
      <c r="S23" s="30" t="str">
        <f>IFERROR(VLOOKUP(A23,商务费用支付申请!A:B,2,0),"")</f>
        <v/>
      </c>
      <c r="T23">
        <f t="shared" si="4"/>
        <v>0</v>
      </c>
    </row>
    <row r="24" spans="1:20">
      <c r="A24" s="12"/>
      <c r="B24" s="12"/>
      <c r="C24" s="12"/>
      <c r="D24" s="12"/>
      <c r="E24" s="12"/>
      <c r="F24" s="12"/>
      <c r="G24" s="12"/>
      <c r="H24" s="12"/>
      <c r="I24" s="18"/>
      <c r="J24" s="10"/>
      <c r="K24" s="12"/>
      <c r="L24" s="12"/>
      <c r="M24" s="12"/>
      <c r="N24" s="19" t="str">
        <f t="shared" si="1"/>
        <v/>
      </c>
      <c r="O24" s="12"/>
      <c r="P24" s="20" t="str">
        <f t="shared" si="5"/>
        <v/>
      </c>
      <c r="Q24" s="28">
        <f>IFERROR(SUMIF(商务费用支付申请!$A:$A,$A24,商务费用支付申请!$C:$C),"")</f>
        <v>0</v>
      </c>
      <c r="R24" s="29" t="str">
        <f t="shared" si="3"/>
        <v/>
      </c>
      <c r="S24" s="30" t="str">
        <f>IFERROR(VLOOKUP(A24,商务费用支付申请!A:B,2,0),"")</f>
        <v/>
      </c>
      <c r="T24">
        <f t="shared" si="4"/>
        <v>0</v>
      </c>
    </row>
    <row r="25" spans="1:20">
      <c r="A25" s="12"/>
      <c r="B25" s="12"/>
      <c r="C25" s="12"/>
      <c r="D25" s="12"/>
      <c r="E25" s="12"/>
      <c r="F25" s="12"/>
      <c r="G25" s="12"/>
      <c r="H25" s="12"/>
      <c r="I25" s="18"/>
      <c r="J25" s="10"/>
      <c r="K25" s="12"/>
      <c r="L25" s="12"/>
      <c r="M25" s="12"/>
      <c r="N25" s="19" t="str">
        <f t="shared" si="1"/>
        <v/>
      </c>
      <c r="O25" s="12"/>
      <c r="P25" s="20" t="str">
        <f t="shared" si="5"/>
        <v/>
      </c>
      <c r="Q25" s="28">
        <f>IFERROR(SUMIF(商务费用支付申请!$A:$A,$A25,商务费用支付申请!$C:$C),"")</f>
        <v>0</v>
      </c>
      <c r="R25" s="29" t="str">
        <f t="shared" si="3"/>
        <v/>
      </c>
      <c r="S25" s="30" t="str">
        <f>IFERROR(VLOOKUP(A25,商务费用支付申请!A:B,2,0),"")</f>
        <v/>
      </c>
      <c r="T25">
        <f t="shared" si="4"/>
        <v>0</v>
      </c>
    </row>
    <row r="26" spans="1:20">
      <c r="A26" s="12"/>
      <c r="B26" s="12"/>
      <c r="C26" s="12"/>
      <c r="D26" s="12"/>
      <c r="E26" s="12"/>
      <c r="F26" s="12"/>
      <c r="G26" s="12"/>
      <c r="H26" s="12"/>
      <c r="I26" s="18"/>
      <c r="J26" s="10"/>
      <c r="K26" s="12"/>
      <c r="L26" s="12"/>
      <c r="M26" s="12"/>
      <c r="N26" s="19" t="str">
        <f t="shared" si="1"/>
        <v/>
      </c>
      <c r="O26" s="12"/>
      <c r="P26" s="20" t="str">
        <f t="shared" si="5"/>
        <v/>
      </c>
      <c r="Q26" s="28">
        <f>IFERROR(SUMIF(商务费用支付申请!$A:$A,$A26,商务费用支付申请!$C:$C),"")</f>
        <v>0</v>
      </c>
      <c r="R26" s="29" t="str">
        <f t="shared" si="3"/>
        <v/>
      </c>
      <c r="S26" s="30" t="str">
        <f>IFERROR(VLOOKUP(A26,商务费用支付申请!A:B,2,0),"")</f>
        <v/>
      </c>
      <c r="T26">
        <f t="shared" si="4"/>
        <v>0</v>
      </c>
    </row>
    <row r="27" spans="1:20">
      <c r="A27" s="12"/>
      <c r="B27" s="12"/>
      <c r="C27" s="12"/>
      <c r="D27" s="12"/>
      <c r="E27" s="12"/>
      <c r="F27" s="12"/>
      <c r="G27" s="12"/>
      <c r="H27" s="12"/>
      <c r="I27" s="18"/>
      <c r="J27" s="10"/>
      <c r="K27" s="12"/>
      <c r="L27" s="12"/>
      <c r="M27" s="12"/>
      <c r="N27" s="19" t="str">
        <f t="shared" si="1"/>
        <v/>
      </c>
      <c r="O27" s="12"/>
      <c r="P27" s="20" t="str">
        <f t="shared" si="5"/>
        <v/>
      </c>
      <c r="Q27" s="28">
        <f>IFERROR(SUMIF(商务费用支付申请!$A:$A,$A27,商务费用支付申请!$C:$C),"")</f>
        <v>0</v>
      </c>
      <c r="R27" s="29" t="str">
        <f t="shared" si="3"/>
        <v/>
      </c>
      <c r="S27" s="30" t="str">
        <f>IFERROR(VLOOKUP(A27,商务费用支付申请!A:B,2,0),"")</f>
        <v/>
      </c>
      <c r="T27">
        <f t="shared" si="4"/>
        <v>0</v>
      </c>
    </row>
    <row r="28" spans="1:20">
      <c r="A28" s="12"/>
      <c r="B28" s="12"/>
      <c r="C28" s="12"/>
      <c r="D28" s="12"/>
      <c r="E28" s="12"/>
      <c r="F28" s="12"/>
      <c r="G28" s="12"/>
      <c r="H28" s="12"/>
      <c r="I28" s="18"/>
      <c r="J28" s="10"/>
      <c r="K28" s="12"/>
      <c r="L28" s="12"/>
      <c r="M28" s="12"/>
      <c r="N28" s="19" t="str">
        <f t="shared" si="1"/>
        <v/>
      </c>
      <c r="O28" s="12"/>
      <c r="P28" s="20" t="str">
        <f t="shared" si="5"/>
        <v/>
      </c>
      <c r="Q28" s="28">
        <f>IFERROR(SUMIF(商务费用支付申请!$A:$A,$A28,商务费用支付申请!$C:$C),"")</f>
        <v>0</v>
      </c>
      <c r="R28" s="29" t="str">
        <f t="shared" si="3"/>
        <v/>
      </c>
      <c r="S28" s="30" t="str">
        <f>IFERROR(VLOOKUP(A28,商务费用支付申请!A:B,2,0),"")</f>
        <v/>
      </c>
      <c r="T28">
        <f t="shared" si="4"/>
        <v>0</v>
      </c>
    </row>
    <row r="29" spans="1:20">
      <c r="A29" s="12"/>
      <c r="B29" s="12"/>
      <c r="C29" s="12"/>
      <c r="D29" s="12"/>
      <c r="E29" s="12"/>
      <c r="F29" s="12"/>
      <c r="G29" s="12"/>
      <c r="H29" s="12"/>
      <c r="I29" s="18"/>
      <c r="J29" s="10"/>
      <c r="K29" s="12"/>
      <c r="L29" s="12"/>
      <c r="M29" s="12"/>
      <c r="N29" s="19" t="str">
        <f t="shared" si="1"/>
        <v/>
      </c>
      <c r="O29" s="12"/>
      <c r="P29" s="20" t="str">
        <f t="shared" si="5"/>
        <v/>
      </c>
      <c r="Q29" s="28">
        <f>IFERROR(SUMIF(商务费用支付申请!$A:$A,$A29,商务费用支付申请!$C:$C),"")</f>
        <v>0</v>
      </c>
      <c r="R29" s="29" t="str">
        <f t="shared" si="3"/>
        <v/>
      </c>
      <c r="S29" s="30" t="str">
        <f>IFERROR(VLOOKUP(A29,商务费用支付申请!A:B,2,0),"")</f>
        <v/>
      </c>
      <c r="T29">
        <f t="shared" si="4"/>
        <v>0</v>
      </c>
    </row>
    <row r="30" spans="1:20">
      <c r="A30" s="12"/>
      <c r="B30" s="12"/>
      <c r="C30" s="12"/>
      <c r="D30" s="12"/>
      <c r="E30" s="12"/>
      <c r="F30" s="12"/>
      <c r="G30" s="12"/>
      <c r="H30" s="12"/>
      <c r="I30" s="18"/>
      <c r="J30" s="10"/>
      <c r="K30" s="12"/>
      <c r="L30" s="12"/>
      <c r="M30" s="12"/>
      <c r="N30" s="19" t="str">
        <f t="shared" ref="N30:N41" si="6">IF(AND($M30&lt;&gt;0,$L30&lt;&gt;0),$M30/$L30,"")</f>
        <v/>
      </c>
      <c r="O30" s="12"/>
      <c r="P30" s="20" t="str">
        <f t="shared" si="5"/>
        <v/>
      </c>
      <c r="Q30" s="28">
        <f>IFERROR(SUMIF(商务费用支付申请!$A:$A,$A30,商务费用支付申请!$C:$C),"")</f>
        <v>0</v>
      </c>
      <c r="R30" s="29" t="str">
        <f t="shared" si="3"/>
        <v/>
      </c>
      <c r="S30" s="30" t="str">
        <f>IFERROR(VLOOKUP(A30,商务费用支付申请!A:B,2,0),"")</f>
        <v/>
      </c>
      <c r="T30">
        <f t="shared" si="4"/>
        <v>0</v>
      </c>
    </row>
    <row r="31" spans="1:20">
      <c r="A31" s="12"/>
      <c r="B31" s="12"/>
      <c r="C31" s="12"/>
      <c r="D31" s="12"/>
      <c r="E31" s="12"/>
      <c r="F31" s="12"/>
      <c r="G31" s="12"/>
      <c r="H31" s="12"/>
      <c r="I31" s="18"/>
      <c r="J31" s="10"/>
      <c r="K31" s="12"/>
      <c r="L31" s="12"/>
      <c r="M31" s="12"/>
      <c r="N31" s="19" t="str">
        <f t="shared" si="6"/>
        <v/>
      </c>
      <c r="O31" s="12"/>
      <c r="P31" s="20" t="str">
        <f t="shared" si="5"/>
        <v/>
      </c>
      <c r="Q31" s="28">
        <f>IFERROR(SUMIF(商务费用支付申请!$A:$A,$A31,商务费用支付申请!$C:$C),"")</f>
        <v>0</v>
      </c>
      <c r="R31" s="29" t="str">
        <f t="shared" si="3"/>
        <v/>
      </c>
      <c r="S31" s="30" t="str">
        <f>IFERROR(VLOOKUP(A31,商务费用支付申请!A:B,2,0),"")</f>
        <v/>
      </c>
      <c r="T31">
        <f t="shared" si="4"/>
        <v>0</v>
      </c>
    </row>
    <row r="32" spans="1:20">
      <c r="A32" s="12"/>
      <c r="B32" s="12"/>
      <c r="C32" s="12"/>
      <c r="D32" s="12"/>
      <c r="E32" s="12"/>
      <c r="F32" s="12"/>
      <c r="G32" s="12"/>
      <c r="H32" s="12"/>
      <c r="I32" s="18"/>
      <c r="J32" s="10"/>
      <c r="K32" s="12"/>
      <c r="L32" s="12"/>
      <c r="M32" s="12"/>
      <c r="N32" s="19" t="str">
        <f t="shared" si="6"/>
        <v/>
      </c>
      <c r="O32" s="12"/>
      <c r="P32" s="20" t="str">
        <f t="shared" si="5"/>
        <v/>
      </c>
      <c r="Q32" s="28">
        <f>IFERROR(SUMIF(商务费用支付申请!$A:$A,$A32,商务费用支付申请!$C:$C),"")</f>
        <v>0</v>
      </c>
      <c r="R32" s="29" t="str">
        <f t="shared" si="3"/>
        <v/>
      </c>
      <c r="S32" s="30" t="str">
        <f>IFERROR(VLOOKUP(A32,商务费用支付申请!A:B,2,0),"")</f>
        <v/>
      </c>
      <c r="T32">
        <f t="shared" si="4"/>
        <v>0</v>
      </c>
    </row>
    <row r="33" spans="1:20">
      <c r="A33" s="12"/>
      <c r="B33" s="12"/>
      <c r="C33" s="12"/>
      <c r="D33" s="12"/>
      <c r="E33" s="12"/>
      <c r="F33" s="12"/>
      <c r="G33" s="12"/>
      <c r="H33" s="12"/>
      <c r="I33" s="18"/>
      <c r="J33" s="10"/>
      <c r="K33" s="12"/>
      <c r="L33" s="12"/>
      <c r="M33" s="12"/>
      <c r="N33" s="19" t="str">
        <f t="shared" si="6"/>
        <v/>
      </c>
      <c r="O33" s="12"/>
      <c r="P33" s="20" t="str">
        <f t="shared" si="5"/>
        <v/>
      </c>
      <c r="Q33" s="28">
        <f>IFERROR(SUMIF(商务费用支付申请!$A:$A,$A33,商务费用支付申请!$C:$C),"")</f>
        <v>0</v>
      </c>
      <c r="R33" s="29" t="str">
        <f t="shared" si="3"/>
        <v/>
      </c>
      <c r="S33" s="30" t="str">
        <f>IFERROR(VLOOKUP(A33,商务费用支付申请!A:B,2,0),"")</f>
        <v/>
      </c>
      <c r="T33">
        <f t="shared" si="4"/>
        <v>0</v>
      </c>
    </row>
    <row r="34" spans="1:20">
      <c r="A34" s="12"/>
      <c r="B34" s="12"/>
      <c r="C34" s="12"/>
      <c r="D34" s="12"/>
      <c r="E34" s="12"/>
      <c r="F34" s="12"/>
      <c r="G34" s="12"/>
      <c r="H34" s="12"/>
      <c r="I34" s="18"/>
      <c r="J34" s="10"/>
      <c r="K34" s="12"/>
      <c r="L34" s="12"/>
      <c r="M34" s="12"/>
      <c r="N34" s="19" t="str">
        <f t="shared" si="6"/>
        <v/>
      </c>
      <c r="O34" s="12"/>
      <c r="P34" s="20" t="str">
        <f t="shared" si="5"/>
        <v/>
      </c>
      <c r="Q34" s="28">
        <f>IFERROR(SUMIF(商务费用支付申请!$A:$A,$A34,商务费用支付申请!$C:$C),"")</f>
        <v>0</v>
      </c>
      <c r="R34" s="29" t="str">
        <f t="shared" si="3"/>
        <v/>
      </c>
      <c r="S34" s="30" t="str">
        <f>IFERROR(VLOOKUP(A34,商务费用支付申请!A:B,2,0),"")</f>
        <v/>
      </c>
      <c r="T34">
        <f t="shared" si="4"/>
        <v>0</v>
      </c>
    </row>
    <row r="35" spans="1:20">
      <c r="A35" s="12"/>
      <c r="B35" s="12"/>
      <c r="C35" s="12"/>
      <c r="D35" s="12"/>
      <c r="E35" s="12"/>
      <c r="F35" s="12"/>
      <c r="G35" s="12"/>
      <c r="H35" s="12"/>
      <c r="I35" s="18"/>
      <c r="J35" s="10"/>
      <c r="K35" s="12"/>
      <c r="L35" s="12"/>
      <c r="M35" s="12"/>
      <c r="N35" s="19" t="str">
        <f t="shared" si="6"/>
        <v/>
      </c>
      <c r="O35" s="12"/>
      <c r="P35" s="20" t="str">
        <f t="shared" si="5"/>
        <v/>
      </c>
      <c r="Q35" s="28">
        <f>IFERROR(SUMIF(商务费用支付申请!$A:$A,$A35,商务费用支付申请!$C:$C),"")</f>
        <v>0</v>
      </c>
      <c r="R35" s="29" t="str">
        <f t="shared" si="3"/>
        <v/>
      </c>
      <c r="S35" s="30" t="str">
        <f>IFERROR(VLOOKUP(A35,商务费用支付申请!A:B,2,0),"")</f>
        <v/>
      </c>
      <c r="T35">
        <f t="shared" si="4"/>
        <v>0</v>
      </c>
    </row>
    <row r="36" spans="1:20">
      <c r="A36" s="12"/>
      <c r="B36" s="12"/>
      <c r="C36" s="12"/>
      <c r="D36" s="12"/>
      <c r="E36" s="12"/>
      <c r="F36" s="12"/>
      <c r="G36" s="12"/>
      <c r="H36" s="12"/>
      <c r="I36" s="18"/>
      <c r="J36" s="10"/>
      <c r="K36" s="12"/>
      <c r="L36" s="12"/>
      <c r="M36" s="12"/>
      <c r="N36" s="19" t="str">
        <f t="shared" si="6"/>
        <v/>
      </c>
      <c r="O36" s="12"/>
      <c r="P36" s="20" t="str">
        <f t="shared" si="5"/>
        <v/>
      </c>
      <c r="Q36" s="28">
        <f>IFERROR(SUMIF(商务费用支付申请!$A:$A,$A36,商务费用支付申请!$C:$C),"")</f>
        <v>0</v>
      </c>
      <c r="R36" s="29" t="str">
        <f t="shared" ref="R36:R55" si="7">IF(AND(($M36*$J36-$Q36)&lt;&gt;0,($L36*$J36)&lt;&gt;0),($M36*$J36-$Q36)/($L36*$J36),"")</f>
        <v/>
      </c>
      <c r="S36" s="30" t="str">
        <f>IFERROR(VLOOKUP(A36,商务费用支付申请!A:B,2,0),"")</f>
        <v/>
      </c>
      <c r="T36">
        <f t="shared" ref="T36:T57" si="8">Q36-O36*J36</f>
        <v>0</v>
      </c>
    </row>
    <row r="37" spans="1:20">
      <c r="A37" s="12"/>
      <c r="B37" s="12"/>
      <c r="C37" s="12"/>
      <c r="D37" s="12"/>
      <c r="E37" s="12"/>
      <c r="F37" s="12"/>
      <c r="G37" s="12"/>
      <c r="H37" s="12"/>
      <c r="I37" s="18"/>
      <c r="J37" s="10"/>
      <c r="K37" s="12"/>
      <c r="L37" s="12"/>
      <c r="M37" s="12"/>
      <c r="N37" s="19" t="str">
        <f t="shared" si="6"/>
        <v/>
      </c>
      <c r="O37" s="12"/>
      <c r="P37" s="20" t="str">
        <f t="shared" si="5"/>
        <v/>
      </c>
      <c r="Q37" s="28">
        <f>IFERROR(SUMIF(商务费用支付申请!$A:$A,$A37,商务费用支付申请!$C:$C),"")</f>
        <v>0</v>
      </c>
      <c r="R37" s="29" t="str">
        <f t="shared" si="7"/>
        <v/>
      </c>
      <c r="S37" s="30" t="str">
        <f>IFERROR(VLOOKUP(A37,商务费用支付申请!A:B,2,0),"")</f>
        <v/>
      </c>
      <c r="T37">
        <f t="shared" si="8"/>
        <v>0</v>
      </c>
    </row>
    <row r="38" spans="1:20">
      <c r="A38" s="12"/>
      <c r="B38" s="12"/>
      <c r="C38" s="12"/>
      <c r="D38" s="12"/>
      <c r="E38" s="12"/>
      <c r="F38" s="12"/>
      <c r="G38" s="12"/>
      <c r="H38" s="12"/>
      <c r="I38" s="18"/>
      <c r="J38" s="10"/>
      <c r="K38" s="12"/>
      <c r="L38" s="12"/>
      <c r="M38" s="12"/>
      <c r="N38" s="19" t="str">
        <f t="shared" si="6"/>
        <v/>
      </c>
      <c r="O38" s="12"/>
      <c r="P38" s="20" t="str">
        <f t="shared" si="5"/>
        <v/>
      </c>
      <c r="Q38" s="28">
        <f>IFERROR(SUMIF(商务费用支付申请!$A:$A,$A38,商务费用支付申请!$C:$C),"")</f>
        <v>0</v>
      </c>
      <c r="R38" s="29" t="str">
        <f t="shared" si="7"/>
        <v/>
      </c>
      <c r="S38" s="30" t="str">
        <f>IFERROR(VLOOKUP(A38,商务费用支付申请!A:B,2,0),"")</f>
        <v/>
      </c>
      <c r="T38">
        <f t="shared" si="8"/>
        <v>0</v>
      </c>
    </row>
    <row r="39" spans="1:20">
      <c r="A39" s="12"/>
      <c r="B39" s="12"/>
      <c r="C39" s="12"/>
      <c r="D39" s="12"/>
      <c r="E39" s="12"/>
      <c r="F39" s="12"/>
      <c r="G39" s="12"/>
      <c r="H39" s="12"/>
      <c r="I39" s="18"/>
      <c r="J39" s="10"/>
      <c r="K39" s="12"/>
      <c r="L39" s="12"/>
      <c r="M39" s="12"/>
      <c r="N39" s="19" t="str">
        <f t="shared" si="6"/>
        <v/>
      </c>
      <c r="O39" s="12"/>
      <c r="P39" s="20" t="str">
        <f t="shared" si="5"/>
        <v/>
      </c>
      <c r="Q39" s="28">
        <f>IFERROR(SUMIF(商务费用支付申请!$A:$A,$A39,商务费用支付申请!$C:$C),"")</f>
        <v>0</v>
      </c>
      <c r="R39" s="29" t="str">
        <f t="shared" si="7"/>
        <v/>
      </c>
      <c r="S39" s="30" t="str">
        <f>IFERROR(VLOOKUP(A39,商务费用支付申请!A:B,2,0),"")</f>
        <v/>
      </c>
      <c r="T39">
        <f t="shared" si="8"/>
        <v>0</v>
      </c>
    </row>
    <row r="40" spans="1:20">
      <c r="A40" s="12"/>
      <c r="B40" s="12"/>
      <c r="C40" s="12"/>
      <c r="D40" s="12"/>
      <c r="E40" s="12"/>
      <c r="F40" s="12"/>
      <c r="G40" s="12"/>
      <c r="H40" s="12"/>
      <c r="I40" s="18"/>
      <c r="J40" s="10"/>
      <c r="K40" s="12"/>
      <c r="L40" s="12"/>
      <c r="M40" s="12"/>
      <c r="N40" s="19" t="str">
        <f t="shared" si="6"/>
        <v/>
      </c>
      <c r="O40" s="12"/>
      <c r="P40" s="20" t="str">
        <f t="shared" si="5"/>
        <v/>
      </c>
      <c r="Q40" s="28">
        <f>IFERROR(SUMIF(商务费用支付申请!$A:$A,$A40,商务费用支付申请!$C:$C),"")</f>
        <v>0</v>
      </c>
      <c r="R40" s="29" t="str">
        <f t="shared" si="7"/>
        <v/>
      </c>
      <c r="S40" s="30" t="str">
        <f>IFERROR(VLOOKUP(A40,商务费用支付申请!A:B,2,0),"")</f>
        <v/>
      </c>
      <c r="T40">
        <f t="shared" si="8"/>
        <v>0</v>
      </c>
    </row>
    <row r="41" spans="1:20">
      <c r="A41" s="12"/>
      <c r="B41" s="12"/>
      <c r="C41" s="12"/>
      <c r="D41" s="12"/>
      <c r="E41" s="12"/>
      <c r="F41" s="12"/>
      <c r="G41" s="12"/>
      <c r="H41" s="12"/>
      <c r="I41" s="18"/>
      <c r="J41" s="10"/>
      <c r="K41" s="12"/>
      <c r="L41" s="12"/>
      <c r="M41" s="12"/>
      <c r="N41" s="19" t="str">
        <f t="shared" ref="N41:N54" si="9">IF(AND($M41&lt;&gt;0,$L41&lt;&gt;0),$M41/$L41,"")</f>
        <v/>
      </c>
      <c r="O41" s="12"/>
      <c r="P41" s="20" t="str">
        <f t="shared" si="5"/>
        <v/>
      </c>
      <c r="Q41" s="28">
        <f>IFERROR(SUMIF(商务费用支付申请!$A:$A,$A41,商务费用支付申请!$C:$C),"")</f>
        <v>0</v>
      </c>
      <c r="R41" s="29" t="str">
        <f t="shared" si="7"/>
        <v/>
      </c>
      <c r="S41" s="30" t="str">
        <f>IFERROR(VLOOKUP(A41,商务费用支付申请!A:B,2,0),"")</f>
        <v/>
      </c>
      <c r="T41">
        <f t="shared" si="8"/>
        <v>0</v>
      </c>
    </row>
    <row r="42" spans="1:20">
      <c r="A42" s="12"/>
      <c r="B42" s="12"/>
      <c r="C42" s="12"/>
      <c r="D42" s="12"/>
      <c r="E42" s="12"/>
      <c r="F42" s="12"/>
      <c r="G42" s="12"/>
      <c r="H42" s="12"/>
      <c r="I42" s="18"/>
      <c r="J42" s="10"/>
      <c r="K42" s="12"/>
      <c r="L42" s="12"/>
      <c r="M42" s="12"/>
      <c r="N42" s="19" t="str">
        <f t="shared" si="9"/>
        <v/>
      </c>
      <c r="O42" s="12"/>
      <c r="P42" s="20" t="str">
        <f t="shared" si="5"/>
        <v/>
      </c>
      <c r="Q42" s="28">
        <f>IFERROR(SUMIF(商务费用支付申请!$A:$A,$A42,商务费用支付申请!$C:$C),"")</f>
        <v>0</v>
      </c>
      <c r="R42" s="29" t="str">
        <f t="shared" si="7"/>
        <v/>
      </c>
      <c r="S42" s="30" t="str">
        <f>IFERROR(VLOOKUP(A42,商务费用支付申请!A:B,2,0),"")</f>
        <v/>
      </c>
      <c r="T42">
        <f t="shared" si="8"/>
        <v>0</v>
      </c>
    </row>
    <row r="43" spans="1:20">
      <c r="A43" s="12"/>
      <c r="B43" s="12"/>
      <c r="C43" s="12"/>
      <c r="D43" s="12"/>
      <c r="E43" s="12"/>
      <c r="F43" s="12"/>
      <c r="G43" s="12"/>
      <c r="H43" s="12"/>
      <c r="I43" s="18"/>
      <c r="J43" s="10"/>
      <c r="K43" s="12"/>
      <c r="L43" s="12"/>
      <c r="M43" s="12"/>
      <c r="N43" s="19" t="str">
        <f t="shared" si="9"/>
        <v/>
      </c>
      <c r="O43" s="12"/>
      <c r="P43" s="20" t="str">
        <f t="shared" si="5"/>
        <v/>
      </c>
      <c r="Q43" s="28">
        <f>IFERROR(SUMIF(商务费用支付申请!$A:$A,$A43,商务费用支付申请!$C:$C),"")</f>
        <v>0</v>
      </c>
      <c r="R43" s="29" t="str">
        <f t="shared" si="7"/>
        <v/>
      </c>
      <c r="S43" s="30" t="str">
        <f>IFERROR(VLOOKUP(A43,商务费用支付申请!A:B,2,0),"")</f>
        <v/>
      </c>
      <c r="T43">
        <f t="shared" si="8"/>
        <v>0</v>
      </c>
    </row>
    <row r="44" spans="1:20">
      <c r="A44" s="12"/>
      <c r="B44" s="12"/>
      <c r="C44" s="12"/>
      <c r="D44" s="12"/>
      <c r="E44" s="12"/>
      <c r="F44" s="12"/>
      <c r="G44" s="12"/>
      <c r="H44" s="12"/>
      <c r="I44" s="18"/>
      <c r="J44" s="10"/>
      <c r="K44" s="12"/>
      <c r="L44" s="12"/>
      <c r="M44" s="12"/>
      <c r="N44" s="19" t="str">
        <f t="shared" si="9"/>
        <v/>
      </c>
      <c r="O44" s="12"/>
      <c r="P44" s="20" t="str">
        <f t="shared" ref="P44:P53" si="10">IF(AND($O44&lt;&gt;0,$L44&lt;&gt;0),$O44/$L44,"")</f>
        <v/>
      </c>
      <c r="Q44" s="28">
        <f>IFERROR(SUMIF(商务费用支付申请!$A:$A,$A44,商务费用支付申请!$C:$C),"")</f>
        <v>0</v>
      </c>
      <c r="R44" s="29" t="str">
        <f t="shared" si="7"/>
        <v/>
      </c>
      <c r="S44" s="30" t="str">
        <f>IFERROR(VLOOKUP(A44,商务费用支付申请!A:B,2,0),"")</f>
        <v/>
      </c>
      <c r="T44">
        <f t="shared" si="8"/>
        <v>0</v>
      </c>
    </row>
    <row r="45" spans="1:20">
      <c r="A45" s="12"/>
      <c r="B45" s="12"/>
      <c r="C45" s="12"/>
      <c r="D45" s="12"/>
      <c r="E45" s="12"/>
      <c r="F45" s="12"/>
      <c r="G45" s="12"/>
      <c r="H45" s="12"/>
      <c r="I45" s="18"/>
      <c r="J45" s="10"/>
      <c r="K45" s="12"/>
      <c r="L45" s="12"/>
      <c r="M45" s="12"/>
      <c r="N45" s="19" t="str">
        <f t="shared" si="9"/>
        <v/>
      </c>
      <c r="O45" s="12"/>
      <c r="P45" s="20" t="str">
        <f t="shared" si="10"/>
        <v/>
      </c>
      <c r="Q45" s="28">
        <f>IFERROR(SUMIF(商务费用支付申请!$A:$A,$A45,商务费用支付申请!$C:$C),"")</f>
        <v>0</v>
      </c>
      <c r="R45" s="29" t="str">
        <f t="shared" si="7"/>
        <v/>
      </c>
      <c r="S45" s="30" t="str">
        <f>IFERROR(VLOOKUP(A45,商务费用支付申请!A:B,2,0),"")</f>
        <v/>
      </c>
      <c r="T45">
        <f t="shared" si="8"/>
        <v>0</v>
      </c>
    </row>
    <row r="46" spans="1:20">
      <c r="A46" s="12"/>
      <c r="B46" s="12"/>
      <c r="C46" s="12"/>
      <c r="D46" s="12"/>
      <c r="E46" s="12"/>
      <c r="F46" s="12"/>
      <c r="G46" s="12"/>
      <c r="H46" s="12"/>
      <c r="I46" s="18"/>
      <c r="J46" s="10"/>
      <c r="K46" s="12"/>
      <c r="L46" s="12"/>
      <c r="M46" s="12"/>
      <c r="N46" s="19" t="str">
        <f t="shared" si="9"/>
        <v/>
      </c>
      <c r="O46" s="12"/>
      <c r="P46" s="20" t="str">
        <f t="shared" si="10"/>
        <v/>
      </c>
      <c r="Q46" s="28">
        <f>IFERROR(SUMIF(商务费用支付申请!$A:$A,$A46,商务费用支付申请!$C:$C),"")</f>
        <v>0</v>
      </c>
      <c r="R46" s="29" t="str">
        <f t="shared" si="7"/>
        <v/>
      </c>
      <c r="S46" s="30" t="str">
        <f>IFERROR(VLOOKUP(A46,商务费用支付申请!A:B,2,0),"")</f>
        <v/>
      </c>
      <c r="T46">
        <f t="shared" si="8"/>
        <v>0</v>
      </c>
    </row>
    <row r="47" spans="1:20">
      <c r="A47" s="12"/>
      <c r="B47" s="12"/>
      <c r="C47" s="12"/>
      <c r="D47" s="12"/>
      <c r="E47" s="12"/>
      <c r="F47" s="12"/>
      <c r="G47" s="12"/>
      <c r="H47" s="12"/>
      <c r="I47" s="18"/>
      <c r="J47" s="10"/>
      <c r="K47" s="12"/>
      <c r="L47" s="12"/>
      <c r="M47" s="12"/>
      <c r="N47" s="19" t="str">
        <f t="shared" si="9"/>
        <v/>
      </c>
      <c r="O47" s="12"/>
      <c r="P47" s="20" t="str">
        <f t="shared" si="10"/>
        <v/>
      </c>
      <c r="Q47" s="28">
        <f>IFERROR(SUMIF(商务费用支付申请!$A:$A,$A47,商务费用支付申请!$C:$C),"")</f>
        <v>0</v>
      </c>
      <c r="R47" s="29" t="str">
        <f t="shared" si="7"/>
        <v/>
      </c>
      <c r="S47" s="30" t="str">
        <f>IFERROR(VLOOKUP(A47,商务费用支付申请!A:B,2,0),"")</f>
        <v/>
      </c>
      <c r="T47">
        <f t="shared" si="8"/>
        <v>0</v>
      </c>
    </row>
    <row r="48" spans="1:20">
      <c r="A48" s="12"/>
      <c r="B48" s="12"/>
      <c r="C48" s="12"/>
      <c r="D48" s="12"/>
      <c r="E48" s="12"/>
      <c r="F48" s="12"/>
      <c r="G48" s="12"/>
      <c r="H48" s="12"/>
      <c r="I48" s="18"/>
      <c r="J48" s="10"/>
      <c r="K48" s="12"/>
      <c r="L48" s="12"/>
      <c r="M48" s="12"/>
      <c r="N48" s="19" t="str">
        <f t="shared" si="9"/>
        <v/>
      </c>
      <c r="O48" s="12"/>
      <c r="P48" s="20" t="str">
        <f t="shared" si="10"/>
        <v/>
      </c>
      <c r="Q48" s="28">
        <f>IFERROR(SUMIF(商务费用支付申请!$A:$A,$A48,商务费用支付申请!$C:$C),"")</f>
        <v>0</v>
      </c>
      <c r="R48" s="29" t="str">
        <f t="shared" si="7"/>
        <v/>
      </c>
      <c r="S48" s="30" t="str">
        <f>IFERROR(VLOOKUP(A48,商务费用支付申请!A:B,2,0),"")</f>
        <v/>
      </c>
      <c r="T48">
        <f t="shared" si="8"/>
        <v>0</v>
      </c>
    </row>
    <row r="49" spans="1:20">
      <c r="A49" s="12"/>
      <c r="B49" s="12"/>
      <c r="C49" s="12"/>
      <c r="D49" s="12"/>
      <c r="E49" s="12"/>
      <c r="F49" s="12"/>
      <c r="G49" s="12"/>
      <c r="H49" s="12"/>
      <c r="I49" s="18"/>
      <c r="J49" s="10"/>
      <c r="K49" s="12"/>
      <c r="L49" s="12"/>
      <c r="M49" s="12"/>
      <c r="N49" s="19" t="str">
        <f t="shared" si="9"/>
        <v/>
      </c>
      <c r="O49" s="12"/>
      <c r="P49" s="20" t="str">
        <f t="shared" si="10"/>
        <v/>
      </c>
      <c r="Q49" s="28">
        <f>IFERROR(SUMIF(商务费用支付申请!$A:$A,$A49,商务费用支付申请!$C:$C),"")</f>
        <v>0</v>
      </c>
      <c r="R49" s="29" t="str">
        <f t="shared" si="7"/>
        <v/>
      </c>
      <c r="S49" s="30" t="str">
        <f>IFERROR(VLOOKUP(A49,商务费用支付申请!A:B,2,0),"")</f>
        <v/>
      </c>
      <c r="T49">
        <f t="shared" si="8"/>
        <v>0</v>
      </c>
    </row>
    <row r="50" spans="1:20">
      <c r="A50" s="12"/>
      <c r="B50" s="12"/>
      <c r="C50" s="12"/>
      <c r="D50" s="12"/>
      <c r="E50" s="12"/>
      <c r="F50" s="12"/>
      <c r="G50" s="12"/>
      <c r="H50" s="12"/>
      <c r="I50" s="18"/>
      <c r="J50" s="10"/>
      <c r="K50" s="12"/>
      <c r="L50" s="12"/>
      <c r="M50" s="12"/>
      <c r="N50" s="19" t="str">
        <f t="shared" si="9"/>
        <v/>
      </c>
      <c r="O50" s="12"/>
      <c r="P50" s="20" t="str">
        <f t="shared" si="10"/>
        <v/>
      </c>
      <c r="Q50" s="28">
        <f>IFERROR(SUMIF(商务费用支付申请!$A:$A,$A50,商务费用支付申请!$C:$C),"")</f>
        <v>0</v>
      </c>
      <c r="R50" s="29" t="str">
        <f t="shared" si="7"/>
        <v/>
      </c>
      <c r="S50" s="30" t="str">
        <f>IFERROR(VLOOKUP(A50,商务费用支付申请!A:B,2,0),"")</f>
        <v/>
      </c>
      <c r="T50">
        <f t="shared" si="8"/>
        <v>0</v>
      </c>
    </row>
    <row r="51" spans="1:20">
      <c r="A51" s="12"/>
      <c r="B51" s="12"/>
      <c r="C51" s="12"/>
      <c r="D51" s="12"/>
      <c r="E51" s="12"/>
      <c r="F51" s="12"/>
      <c r="G51" s="12"/>
      <c r="H51" s="12"/>
      <c r="I51" s="18"/>
      <c r="J51" s="10"/>
      <c r="K51" s="12"/>
      <c r="L51" s="12"/>
      <c r="M51" s="12"/>
      <c r="N51" s="19" t="str">
        <f t="shared" si="9"/>
        <v/>
      </c>
      <c r="O51" s="12"/>
      <c r="P51" s="20" t="str">
        <f t="shared" si="10"/>
        <v/>
      </c>
      <c r="Q51" s="28">
        <f>IFERROR(SUMIF(商务费用支付申请!$A:$A,$A51,商务费用支付申请!$C:$C),"")</f>
        <v>0</v>
      </c>
      <c r="R51" s="29" t="str">
        <f t="shared" si="7"/>
        <v/>
      </c>
      <c r="S51" s="30" t="str">
        <f>IFERROR(VLOOKUP(A51,商务费用支付申请!A:B,2,0),"")</f>
        <v/>
      </c>
      <c r="T51">
        <f t="shared" si="8"/>
        <v>0</v>
      </c>
    </row>
    <row r="52" spans="1:20">
      <c r="A52" s="12"/>
      <c r="B52" s="12"/>
      <c r="C52" s="12"/>
      <c r="D52" s="12"/>
      <c r="E52" s="12"/>
      <c r="F52" s="12"/>
      <c r="G52" s="12"/>
      <c r="H52" s="12"/>
      <c r="I52" s="18"/>
      <c r="J52" s="10"/>
      <c r="K52" s="12"/>
      <c r="L52" s="12"/>
      <c r="M52" s="12"/>
      <c r="N52" s="19" t="str">
        <f t="shared" si="9"/>
        <v/>
      </c>
      <c r="O52" s="12"/>
      <c r="P52" s="20" t="str">
        <f t="shared" si="10"/>
        <v/>
      </c>
      <c r="Q52" s="28">
        <f>IFERROR(SUMIF(商务费用支付申请!$A:$A,$A52,商务费用支付申请!$C:$C),"")</f>
        <v>0</v>
      </c>
      <c r="R52" s="29" t="str">
        <f t="shared" si="7"/>
        <v/>
      </c>
      <c r="S52" s="30" t="str">
        <f>IFERROR(VLOOKUP(A52,商务费用支付申请!A:B,2,0),"")</f>
        <v/>
      </c>
      <c r="T52">
        <f t="shared" si="8"/>
        <v>0</v>
      </c>
    </row>
    <row r="53" spans="1:20">
      <c r="A53" s="12"/>
      <c r="B53" s="12"/>
      <c r="C53" s="12"/>
      <c r="D53" s="12"/>
      <c r="E53" s="12"/>
      <c r="F53" s="12"/>
      <c r="G53" s="12"/>
      <c r="H53" s="12"/>
      <c r="I53" s="18"/>
      <c r="J53" s="10"/>
      <c r="K53" s="12"/>
      <c r="L53" s="12"/>
      <c r="M53" s="12"/>
      <c r="N53" s="19" t="str">
        <f t="shared" si="9"/>
        <v/>
      </c>
      <c r="O53" s="12"/>
      <c r="P53" s="20" t="str">
        <f t="shared" si="10"/>
        <v/>
      </c>
      <c r="Q53" s="28">
        <f>IFERROR(SUMIF(商务费用支付申请!$A:$A,$A53,商务费用支付申请!$C:$C),"")</f>
        <v>0</v>
      </c>
      <c r="R53" s="29" t="str">
        <f t="shared" si="7"/>
        <v/>
      </c>
      <c r="S53" s="30"/>
      <c r="T53">
        <f t="shared" si="8"/>
        <v>0</v>
      </c>
    </row>
    <row r="54" spans="1:20">
      <c r="A54" s="12"/>
      <c r="B54" s="12"/>
      <c r="C54" s="12"/>
      <c r="D54" s="12"/>
      <c r="E54" s="12"/>
      <c r="F54" s="12"/>
      <c r="G54" s="12"/>
      <c r="H54" s="12"/>
      <c r="I54" s="18"/>
      <c r="J54" s="10"/>
      <c r="K54" s="12"/>
      <c r="L54" s="12"/>
      <c r="M54" s="12"/>
      <c r="N54" s="19" t="str">
        <f t="shared" si="9"/>
        <v/>
      </c>
      <c r="O54" s="12"/>
      <c r="P54" s="21"/>
      <c r="Q54" s="28">
        <f>IFERROR(SUMIF(商务费用支付申请!$A:$A,$A54,商务费用支付申请!$C:$C),"")</f>
        <v>0</v>
      </c>
      <c r="R54" s="29" t="str">
        <f t="shared" si="7"/>
        <v/>
      </c>
      <c r="S54" s="30"/>
      <c r="T54">
        <f t="shared" si="8"/>
        <v>0</v>
      </c>
    </row>
    <row r="55" spans="1:20">
      <c r="A55" s="12"/>
      <c r="B55" s="12"/>
      <c r="C55" s="12"/>
      <c r="D55" s="12"/>
      <c r="E55" s="12"/>
      <c r="F55" s="12"/>
      <c r="G55" s="12"/>
      <c r="H55" s="12"/>
      <c r="I55" s="18"/>
      <c r="J55" s="10"/>
      <c r="K55" s="12"/>
      <c r="L55" s="12"/>
      <c r="M55" s="12"/>
      <c r="N55" s="19"/>
      <c r="O55" s="12"/>
      <c r="P55" s="21"/>
      <c r="Q55" s="28">
        <f>IFERROR(SUMIF(商务费用支付申请!$A:$A,$A55,商务费用支付申请!$C:$C),"")</f>
        <v>0</v>
      </c>
      <c r="R55" s="29" t="str">
        <f t="shared" si="7"/>
        <v/>
      </c>
      <c r="S55" s="30"/>
      <c r="T55">
        <f t="shared" si="8"/>
        <v>0</v>
      </c>
    </row>
    <row r="56" spans="1:20">
      <c r="A56" s="12"/>
      <c r="B56" s="12"/>
      <c r="C56" s="12"/>
      <c r="D56" s="12"/>
      <c r="E56" s="12"/>
      <c r="F56" s="12"/>
      <c r="G56" s="12"/>
      <c r="H56" s="12"/>
      <c r="I56" s="18"/>
      <c r="J56" s="10"/>
      <c r="K56" s="12"/>
      <c r="L56" s="12"/>
      <c r="M56" s="12"/>
      <c r="N56" s="19"/>
      <c r="O56" s="12"/>
      <c r="P56" s="21"/>
      <c r="Q56" s="28">
        <f>IFERROR(SUMIF(商务费用支付申请!$A:$A,$A56,商务费用支付申请!$C:$C),"")</f>
        <v>0</v>
      </c>
      <c r="R56" s="31"/>
      <c r="S56" s="30"/>
      <c r="T56">
        <f t="shared" si="8"/>
        <v>0</v>
      </c>
    </row>
    <row r="57" spans="1:20">
      <c r="A57" s="12"/>
      <c r="B57" s="12"/>
      <c r="C57" s="12"/>
      <c r="D57" s="12"/>
      <c r="E57" s="12"/>
      <c r="F57" s="12"/>
      <c r="G57" s="12"/>
      <c r="H57" s="12"/>
      <c r="I57" s="18"/>
      <c r="J57" s="10"/>
      <c r="K57" s="12"/>
      <c r="L57" s="12"/>
      <c r="M57" s="12"/>
      <c r="N57" s="19"/>
      <c r="O57" s="12"/>
      <c r="P57" s="21"/>
      <c r="Q57" s="28">
        <f>IFERROR(SUMIF(商务费用支付申请!$A:$A,$A57,商务费用支付申请!$C:$C),"")</f>
        <v>0</v>
      </c>
      <c r="R57" s="31"/>
      <c r="S57" s="30"/>
      <c r="T57">
        <f t="shared" si="8"/>
        <v>0</v>
      </c>
    </row>
    <row r="58" spans="1:19">
      <c r="A58" s="12"/>
      <c r="B58" s="12"/>
      <c r="C58" s="12"/>
      <c r="D58" s="12"/>
      <c r="E58" s="12"/>
      <c r="F58" s="12"/>
      <c r="G58" s="12"/>
      <c r="H58" s="12"/>
      <c r="I58" s="18"/>
      <c r="J58" s="10"/>
      <c r="K58" s="12"/>
      <c r="L58" s="12"/>
      <c r="M58" s="12"/>
      <c r="N58" s="19"/>
      <c r="O58" s="12"/>
      <c r="P58" s="21"/>
      <c r="Q58" s="28"/>
      <c r="R58" s="32"/>
      <c r="S58" s="30"/>
    </row>
    <row r="59" spans="1:19">
      <c r="A59" s="12"/>
      <c r="B59" s="12"/>
      <c r="C59" s="12"/>
      <c r="D59" s="12"/>
      <c r="E59" s="12"/>
      <c r="F59" s="12"/>
      <c r="G59" s="12"/>
      <c r="H59" s="12"/>
      <c r="I59" s="18"/>
      <c r="J59" s="10"/>
      <c r="K59" s="12"/>
      <c r="L59" s="12"/>
      <c r="M59" s="12"/>
      <c r="N59" s="19"/>
      <c r="O59" s="12"/>
      <c r="P59" s="21"/>
      <c r="Q59" s="28"/>
      <c r="R59" s="32"/>
      <c r="S59" s="30"/>
    </row>
    <row r="60" spans="1:19">
      <c r="A60" s="12"/>
      <c r="B60" s="12"/>
      <c r="C60" s="12"/>
      <c r="D60" s="12"/>
      <c r="E60" s="12"/>
      <c r="F60" s="12"/>
      <c r="G60" s="12"/>
      <c r="H60" s="12"/>
      <c r="I60" s="18"/>
      <c r="J60" s="10"/>
      <c r="K60" s="12"/>
      <c r="L60" s="12"/>
      <c r="M60" s="12"/>
      <c r="N60" s="19"/>
      <c r="O60" s="12"/>
      <c r="P60" s="21"/>
      <c r="Q60" s="28"/>
      <c r="R60" s="32"/>
      <c r="S60" s="30"/>
    </row>
  </sheetData>
  <mergeCells count="2">
    <mergeCell ref="A1:P2"/>
    <mergeCell ref="Q1:S2"/>
  </mergeCells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"/>
  <sheetViews>
    <sheetView workbookViewId="0">
      <selection activeCell="C9" sqref="C9"/>
    </sheetView>
  </sheetViews>
  <sheetFormatPr defaultColWidth="9" defaultRowHeight="13.8" outlineLevelRow="1" outlineLevelCol="2"/>
  <cols>
    <col min="1" max="1" width="12" customWidth="1"/>
    <col min="2" max="2" width="15.75" customWidth="1"/>
    <col min="3" max="3" width="15.25" customWidth="1"/>
    <col min="4" max="4" width="12.75" customWidth="1"/>
  </cols>
  <sheetData>
    <row r="1" spans="1:3">
      <c r="A1" t="s">
        <v>2</v>
      </c>
      <c r="B1" t="s">
        <v>20</v>
      </c>
      <c r="C1" t="s">
        <v>61</v>
      </c>
    </row>
    <row r="2" spans="1:3">
      <c r="A2">
        <v>230501</v>
      </c>
      <c r="B2" t="s">
        <v>62</v>
      </c>
      <c r="C2" s="1">
        <v>10000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商务费用报备申请单</vt:lpstr>
      <vt:lpstr>商务费用支付申请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27422</dc:creator>
  <cp:lastModifiedBy>w</cp:lastModifiedBy>
  <dcterms:created xsi:type="dcterms:W3CDTF">2023-05-15T16:12:00Z</dcterms:created>
  <dcterms:modified xsi:type="dcterms:W3CDTF">2023-06-10T09:01:23Z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8BA14029900C428FBC3A8486655AD190_13</vt:lpwstr>
  </property>
  <property fmtid="{D5CDD505-2E9C-101B-9397-08002B2CF9AE}" pid="3" name="KSOProductBuildVer">
    <vt:lpwstr>2052-11.1.0.14309</vt:lpwstr>
  </property>
</Properties>
</file>