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住宿人员" sheetId="9" r:id="rId1"/>
    <sheet name="电费1" sheetId="8" state="hidden" r:id="rId2"/>
    <sheet name="2024年11月" sheetId="10" r:id="rId3"/>
    <sheet name="12月（含公式）" sheetId="11" state="hidden" r:id="rId4"/>
    <sheet name="2024年12月" sheetId="13" r:id="rId5"/>
    <sheet name="1月" sheetId="14" r:id="rId6"/>
    <sheet name="2月" sheetId="15" r:id="rId7"/>
    <sheet name="3月" sheetId="16" r:id="rId8"/>
    <sheet name="4月" sheetId="17" r:id="rId9"/>
    <sheet name="12月公示" sheetId="12" state="hidden" r:id="rId10"/>
    <sheet name="房东替票金额统计" sheetId="6" state="hidden" r:id="rId11"/>
  </sheets>
  <definedNames>
    <definedName name="_xlnm._FilterDatabase" localSheetId="9" hidden="1">'12月公示'!$A$4:$L$27</definedName>
    <definedName name="_xlnm._FilterDatabase" localSheetId="5" hidden="1">'1月'!$A$4:$P$28</definedName>
    <definedName name="_xlnm._FilterDatabase" localSheetId="6" hidden="1">'2月'!$A$4:$Q$28</definedName>
    <definedName name="_xlnm._FilterDatabase" localSheetId="7" hidden="1">'3月'!$A$4:$Q$31</definedName>
    <definedName name="_xlnm._FilterDatabase" localSheetId="8" hidden="1">'4月'!$A$4:$Q$31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IIS_WEBPRINT</author>
  </authors>
  <commentList>
    <comment ref="B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D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E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F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L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
</t>
        </r>
      </text>
    </comment>
    <comment ref="N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O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</commentList>
</comments>
</file>

<file path=xl/comments2.xml><?xml version="1.0" encoding="utf-8"?>
<comments xmlns="http://schemas.openxmlformats.org/spreadsheetml/2006/main">
  <authors>
    <author>IIS_WEBPRINT</author>
  </authors>
  <commentList>
    <comment ref="B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D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E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F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L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
</t>
        </r>
      </text>
    </comment>
    <comment ref="N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O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</commentList>
</comments>
</file>

<file path=xl/comments3.xml><?xml version="1.0" encoding="utf-8"?>
<comments xmlns="http://schemas.openxmlformats.org/spreadsheetml/2006/main">
  <authors>
    <author>IIS_WEBPRINT</author>
  </authors>
  <commentList>
    <comment ref="B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D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E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F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L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
</t>
        </r>
      </text>
    </comment>
    <comment ref="N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  <comment ref="O3" authorId="0">
      <text>
        <r>
          <rPr>
            <b/>
            <sz val="9"/>
            <rFont val="宋体"/>
            <charset val="134"/>
          </rPr>
          <t>IIS_WEBPRINT:</t>
        </r>
        <r>
          <rPr>
            <sz val="9"/>
            <rFont val="宋体"/>
            <charset val="134"/>
          </rPr>
          <t xml:space="preserve">
隐藏</t>
        </r>
      </text>
    </comment>
  </commentList>
</comments>
</file>

<file path=xl/sharedStrings.xml><?xml version="1.0" encoding="utf-8"?>
<sst xmlns="http://schemas.openxmlformats.org/spreadsheetml/2006/main" count="550" uniqueCount="83">
  <si>
    <t>住宿统计</t>
  </si>
  <si>
    <t>房号</t>
  </si>
  <si>
    <t>床位</t>
  </si>
  <si>
    <t>床型</t>
  </si>
  <si>
    <t>姓名</t>
  </si>
  <si>
    <t>双层铁架床</t>
  </si>
  <si>
    <t>聂亚军</t>
  </si>
  <si>
    <t>施印举</t>
  </si>
  <si>
    <t>黄梓鸿</t>
  </si>
  <si>
    <t>尹星</t>
  </si>
  <si>
    <t>向李</t>
  </si>
  <si>
    <t>木床</t>
  </si>
  <si>
    <t>钟总</t>
  </si>
  <si>
    <t>梁彬</t>
  </si>
  <si>
    <t>梁文杰</t>
  </si>
  <si>
    <t>上床下桌</t>
  </si>
  <si>
    <t>樊希丽</t>
  </si>
  <si>
    <t>刘霞</t>
  </si>
  <si>
    <t>黄玉婷</t>
  </si>
  <si>
    <t>赖婷婷</t>
  </si>
  <si>
    <t>叶雪娴</t>
  </si>
  <si>
    <t>叶琼雅</t>
  </si>
  <si>
    <t>钟守军</t>
  </si>
  <si>
    <t>陈佩彬</t>
  </si>
  <si>
    <t>贾江平</t>
  </si>
  <si>
    <t>叶家永</t>
  </si>
  <si>
    <t>邱忠德</t>
  </si>
  <si>
    <t>谢志豪</t>
  </si>
  <si>
    <t>王武</t>
  </si>
  <si>
    <t>2A</t>
  </si>
  <si>
    <t>王征阳</t>
  </si>
  <si>
    <t>3A</t>
  </si>
  <si>
    <t>厨房吴师傅</t>
  </si>
  <si>
    <t>11月份电费</t>
  </si>
  <si>
    <t>备注：
1.每月/人 50度用电量，超出按1.5元/度计算；
2.宿舍内有热水器额外增加50度总用电量；
3.流动人员按入住天数计算用电量(50 度/30 天*居住天数)</t>
  </si>
  <si>
    <r>
      <rPr>
        <b/>
        <sz val="12"/>
        <color theme="1"/>
        <rFont val="宋体"/>
        <charset val="134"/>
      </rPr>
      <t>房号</t>
    </r>
  </si>
  <si>
    <r>
      <rPr>
        <b/>
        <sz val="12"/>
        <color theme="1"/>
        <rFont val="宋体"/>
        <charset val="134"/>
      </rPr>
      <t>电表</t>
    </r>
  </si>
  <si>
    <r>
      <rPr>
        <b/>
        <sz val="12"/>
        <color theme="1"/>
        <rFont val="宋体"/>
        <charset val="134"/>
      </rPr>
      <t>水表</t>
    </r>
  </si>
  <si>
    <r>
      <rPr>
        <b/>
        <sz val="12"/>
        <color theme="1"/>
        <rFont val="宋体"/>
        <charset val="134"/>
      </rPr>
      <t>费用</t>
    </r>
  </si>
  <si>
    <r>
      <rPr>
        <b/>
        <sz val="12"/>
        <color theme="1"/>
        <rFont val="宋体"/>
        <charset val="134"/>
      </rPr>
      <t>上月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</si>
  <si>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本月</t>
    </r>
    <r>
      <rPr>
        <b/>
        <sz val="12"/>
        <color theme="1"/>
        <rFont val="Arial"/>
        <charset val="134"/>
      </rPr>
      <t xml:space="preserve">
</t>
    </r>
    <r>
      <rPr>
        <b/>
        <sz val="12"/>
        <color theme="1"/>
        <rFont val="宋体"/>
        <charset val="134"/>
      </rPr>
      <t>读数</t>
    </r>
  </si>
  <si>
    <r>
      <rPr>
        <b/>
        <sz val="12"/>
        <color theme="1"/>
        <rFont val="宋体"/>
        <charset val="134"/>
      </rPr>
      <t>单价</t>
    </r>
  </si>
  <si>
    <r>
      <rPr>
        <b/>
        <sz val="12"/>
        <color theme="1"/>
        <rFont val="宋体"/>
        <charset val="134"/>
      </rPr>
      <t>用量</t>
    </r>
  </si>
  <si>
    <r>
      <rPr>
        <b/>
        <sz val="12"/>
        <color theme="1"/>
        <rFont val="宋体"/>
        <charset val="134"/>
      </rPr>
      <t>金额</t>
    </r>
  </si>
  <si>
    <r>
      <rPr>
        <b/>
        <sz val="12"/>
        <color theme="1"/>
        <rFont val="宋体"/>
        <charset val="134"/>
      </rPr>
      <t>总额</t>
    </r>
  </si>
  <si>
    <t>超出度数</t>
  </si>
  <si>
    <t>几床</t>
  </si>
  <si>
    <r>
      <rPr>
        <b/>
        <sz val="12"/>
        <color theme="1"/>
        <rFont val="宋体"/>
        <charset val="134"/>
      </rPr>
      <t>宿舍人员</t>
    </r>
  </si>
  <si>
    <r>
      <rPr>
        <b/>
        <sz val="12"/>
        <color theme="1"/>
        <rFont val="宋体"/>
        <charset val="134"/>
      </rPr>
      <t>入住日期</t>
    </r>
  </si>
  <si>
    <r>
      <rPr>
        <b/>
        <sz val="12"/>
        <color theme="1"/>
        <rFont val="宋体"/>
        <charset val="134"/>
      </rPr>
      <t>撤离日期</t>
    </r>
  </si>
  <si>
    <r>
      <rPr>
        <b/>
        <sz val="12"/>
        <color theme="1"/>
        <rFont val="宋体"/>
        <charset val="134"/>
      </rPr>
      <t>所住天数</t>
    </r>
  </si>
  <si>
    <t>超出费用</t>
  </si>
  <si>
    <r>
      <rPr>
        <b/>
        <sz val="12"/>
        <color theme="1"/>
        <rFont val="宋体"/>
        <charset val="134"/>
      </rPr>
      <t>个人费用</t>
    </r>
  </si>
  <si>
    <t>6床</t>
  </si>
  <si>
    <t>钟贵清</t>
  </si>
  <si>
    <t>2床</t>
  </si>
  <si>
    <t>刘总</t>
  </si>
  <si>
    <t>4床</t>
  </si>
  <si>
    <t>3床</t>
  </si>
  <si>
    <t>1床</t>
  </si>
  <si>
    <t>查亮华</t>
  </si>
  <si>
    <t>罗东沛</t>
  </si>
  <si>
    <t>刘代鹏</t>
  </si>
  <si>
    <t>没有独立电表</t>
  </si>
  <si>
    <t>11月员工宿舍电费统计</t>
  </si>
  <si>
    <t>搬离日期</t>
  </si>
  <si>
    <t>用电额度</t>
  </si>
  <si>
    <t>电表</t>
  </si>
  <si>
    <t>单价</t>
  </si>
  <si>
    <t>备注</t>
  </si>
  <si>
    <t>未入住</t>
  </si>
  <si>
    <t>12月员工宿舍电费统计</t>
  </si>
  <si>
    <t>陈佳杰</t>
  </si>
  <si>
    <t>1月员工宿舍电费统计</t>
  </si>
  <si>
    <r>
      <rPr>
        <b/>
        <sz val="12"/>
        <color theme="1"/>
        <rFont val="Arial"/>
        <charset val="134"/>
      </rPr>
      <t>个人费用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</si>
  <si>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成飞</t>
  </si>
  <si>
    <t>2月员工宿舍电费统计</t>
  </si>
  <si>
    <t>3月员工宿舍电费统计</t>
  </si>
  <si>
    <t>4月员工宿舍电费统计</t>
  </si>
  <si>
    <t>合计：</t>
  </si>
  <si>
    <r>
      <rPr>
        <b/>
        <sz val="12"/>
        <color theme="1"/>
        <rFont val="宋体"/>
        <charset val="134"/>
      </rPr>
      <t>超出费用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</si>
  <si>
    <t>单价/元</t>
  </si>
  <si>
    <r>
      <rPr>
        <b/>
        <sz val="12"/>
        <color theme="1"/>
        <rFont val="宋体"/>
        <charset val="134"/>
      </rPr>
      <t>个人费用</t>
    </r>
    <r>
      <rPr>
        <b/>
        <sz val="12"/>
        <color theme="1"/>
        <rFont val="Arial"/>
        <charset val="134"/>
      </rPr>
      <t>/</t>
    </r>
    <r>
      <rPr>
        <b/>
        <sz val="12"/>
        <color theme="1"/>
        <rFont val="宋体"/>
        <charset val="134"/>
      </rPr>
      <t>元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</si>
</sst>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ÿ"/>
    <numFmt numFmtId="178" formatCode="0_ "/>
  </numFmts>
  <fonts count="39">
    <font>
      <sz val="11"/>
      <color theme="1"/>
      <name val="宋体"/>
      <charset val="134"/>
      <scheme val="minor"/>
    </font>
    <font>
      <sz val="11"/>
      <color rgb="FF000000"/>
      <name val="Courier New"/>
      <charset val="134"/>
    </font>
    <font>
      <sz val="12"/>
      <color theme="1"/>
      <name val="Arial"/>
      <charset val="134"/>
    </font>
    <font>
      <sz val="12"/>
      <color rgb="FFFF0000"/>
      <name val="Arial"/>
      <charset val="134"/>
    </font>
    <font>
      <b/>
      <sz val="12"/>
      <color theme="1"/>
      <name val="Arial"/>
      <charset val="134"/>
    </font>
    <font>
      <b/>
      <sz val="18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Arial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Arial"/>
      <charset val="134"/>
    </font>
    <font>
      <b/>
      <sz val="16"/>
      <color theme="1"/>
      <name val="宋体"/>
      <charset val="134"/>
    </font>
    <font>
      <b/>
      <sz val="16"/>
      <color theme="1"/>
      <name val="Arial"/>
      <charset val="134"/>
    </font>
    <font>
      <sz val="14"/>
      <color theme="1"/>
      <name val="Arial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8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8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zoomScale="85" zoomScaleNormal="85" workbookViewId="0">
      <selection activeCell="L34" sqref="L34"/>
    </sheetView>
  </sheetViews>
  <sheetFormatPr defaultColWidth="9" defaultRowHeight="16" customHeight="1" outlineLevelCol="3"/>
  <cols>
    <col min="1" max="2" width="9" style="94"/>
    <col min="3" max="3" width="13.5416666666667" style="94" customWidth="1"/>
    <col min="4" max="4" width="19.4583333333333" style="95" customWidth="1"/>
    <col min="5" max="16384" width="9" style="94"/>
  </cols>
  <sheetData>
    <row r="1" ht="21" customHeight="1" spans="1:4">
      <c r="A1" s="96" t="s">
        <v>0</v>
      </c>
      <c r="B1" s="96"/>
      <c r="C1" s="96"/>
      <c r="D1" s="97"/>
    </row>
    <row r="2" customHeight="1" spans="1:4">
      <c r="A2" s="98" t="s">
        <v>1</v>
      </c>
      <c r="B2" s="98" t="s">
        <v>2</v>
      </c>
      <c r="C2" s="98" t="s">
        <v>3</v>
      </c>
      <c r="D2" s="99" t="s">
        <v>4</v>
      </c>
    </row>
    <row r="3" customHeight="1" spans="1:4">
      <c r="A3" s="100">
        <v>301</v>
      </c>
      <c r="B3" s="101">
        <v>3</v>
      </c>
      <c r="C3" s="101" t="s">
        <v>5</v>
      </c>
      <c r="D3" s="18" t="s">
        <v>6</v>
      </c>
    </row>
    <row r="4" customHeight="1" spans="1:4">
      <c r="A4" s="102"/>
      <c r="B4" s="103"/>
      <c r="C4" s="103"/>
      <c r="D4" s="18" t="s">
        <v>7</v>
      </c>
    </row>
    <row r="5" customHeight="1" spans="1:4">
      <c r="A5" s="102"/>
      <c r="B5" s="103"/>
      <c r="C5" s="103"/>
      <c r="D5" s="23"/>
    </row>
    <row r="6" customHeight="1" spans="1:4">
      <c r="A6" s="100">
        <v>302</v>
      </c>
      <c r="B6" s="101">
        <v>3</v>
      </c>
      <c r="C6" s="101" t="s">
        <v>5</v>
      </c>
      <c r="D6" s="23" t="s">
        <v>8</v>
      </c>
    </row>
    <row r="7" customHeight="1" spans="1:4">
      <c r="A7" s="102"/>
      <c r="B7" s="103"/>
      <c r="C7" s="103"/>
      <c r="D7" s="23" t="s">
        <v>9</v>
      </c>
    </row>
    <row r="8" customHeight="1" spans="1:4">
      <c r="A8" s="102"/>
      <c r="B8" s="103"/>
      <c r="C8" s="103"/>
      <c r="D8" s="104" t="s">
        <v>10</v>
      </c>
    </row>
    <row r="9" customHeight="1" spans="1:4">
      <c r="A9" s="98">
        <v>303</v>
      </c>
      <c r="B9" s="101">
        <v>2</v>
      </c>
      <c r="C9" s="101" t="s">
        <v>11</v>
      </c>
      <c r="D9" s="25" t="s">
        <v>12</v>
      </c>
    </row>
    <row r="10" customHeight="1" spans="1:4">
      <c r="A10" s="98"/>
      <c r="B10" s="105"/>
      <c r="C10" s="105"/>
      <c r="D10" s="25" t="s">
        <v>13</v>
      </c>
    </row>
    <row r="11" customHeight="1" spans="1:4">
      <c r="A11" s="98">
        <v>305</v>
      </c>
      <c r="B11" s="101">
        <v>2</v>
      </c>
      <c r="C11" s="101" t="s">
        <v>11</v>
      </c>
      <c r="D11" s="23" t="s">
        <v>14</v>
      </c>
    </row>
    <row r="12" customHeight="1" spans="1:4">
      <c r="A12" s="98"/>
      <c r="B12" s="105"/>
      <c r="C12" s="105"/>
      <c r="D12" s="23"/>
    </row>
    <row r="13" customHeight="1" spans="1:4">
      <c r="A13" s="100">
        <v>306</v>
      </c>
      <c r="B13" s="101">
        <v>4</v>
      </c>
      <c r="C13" s="101" t="s">
        <v>15</v>
      </c>
      <c r="D13" s="27" t="s">
        <v>16</v>
      </c>
    </row>
    <row r="14" customHeight="1" spans="1:4">
      <c r="A14" s="102"/>
      <c r="B14" s="103"/>
      <c r="C14" s="103"/>
      <c r="D14" s="27" t="s">
        <v>17</v>
      </c>
    </row>
    <row r="15" customHeight="1" spans="1:4">
      <c r="A15" s="102"/>
      <c r="B15" s="103"/>
      <c r="C15" s="103"/>
      <c r="D15" s="27" t="s">
        <v>18</v>
      </c>
    </row>
    <row r="16" customHeight="1" spans="1:4">
      <c r="A16" s="106"/>
      <c r="B16" s="105"/>
      <c r="C16" s="103"/>
      <c r="D16" s="30"/>
    </row>
    <row r="17" customHeight="1" spans="1:4">
      <c r="A17" s="100">
        <v>307</v>
      </c>
      <c r="B17" s="104">
        <v>3</v>
      </c>
      <c r="C17" s="101" t="s">
        <v>15</v>
      </c>
      <c r="D17" s="30" t="s">
        <v>19</v>
      </c>
    </row>
    <row r="18" customHeight="1" spans="1:4">
      <c r="A18" s="102"/>
      <c r="B18" s="107"/>
      <c r="C18" s="103"/>
      <c r="D18" s="30" t="s">
        <v>20</v>
      </c>
    </row>
    <row r="19" customHeight="1" spans="1:4">
      <c r="A19" s="106"/>
      <c r="B19" s="108"/>
      <c r="C19" s="103"/>
      <c r="D19" s="18" t="s">
        <v>21</v>
      </c>
    </row>
    <row r="20" customHeight="1" spans="1:4">
      <c r="A20" s="98">
        <v>308</v>
      </c>
      <c r="B20" s="25">
        <v>1</v>
      </c>
      <c r="C20" s="101" t="s">
        <v>11</v>
      </c>
      <c r="D20" s="30" t="s">
        <v>22</v>
      </c>
    </row>
    <row r="21" customHeight="1" spans="1:4">
      <c r="A21" s="100">
        <v>311</v>
      </c>
      <c r="B21" s="101">
        <v>3</v>
      </c>
      <c r="C21" s="101" t="s">
        <v>11</v>
      </c>
      <c r="D21" s="18" t="s">
        <v>23</v>
      </c>
    </row>
    <row r="22" customHeight="1" spans="1:4">
      <c r="A22" s="102"/>
      <c r="B22" s="103"/>
      <c r="C22" s="103"/>
      <c r="D22" s="18" t="s">
        <v>24</v>
      </c>
    </row>
    <row r="23" customHeight="1" spans="1:4">
      <c r="A23" s="102"/>
      <c r="B23" s="103"/>
      <c r="C23" s="103"/>
      <c r="D23" s="18" t="s">
        <v>25</v>
      </c>
    </row>
    <row r="24" customHeight="1" spans="1:4">
      <c r="A24" s="100">
        <v>312</v>
      </c>
      <c r="B24" s="101">
        <v>3</v>
      </c>
      <c r="C24" s="101" t="s">
        <v>11</v>
      </c>
      <c r="D24" s="18" t="s">
        <v>26</v>
      </c>
    </row>
    <row r="25" customHeight="1" spans="1:4">
      <c r="A25" s="102"/>
      <c r="B25" s="103"/>
      <c r="C25" s="103"/>
      <c r="D25" s="18" t="s">
        <v>27</v>
      </c>
    </row>
    <row r="26" customHeight="1" spans="1:4">
      <c r="A26" s="102"/>
      <c r="B26" s="103"/>
      <c r="C26" s="103"/>
      <c r="D26" s="18" t="s">
        <v>28</v>
      </c>
    </row>
    <row r="27" customHeight="1" spans="1:4">
      <c r="A27" s="109" t="s">
        <v>29</v>
      </c>
      <c r="B27" s="101">
        <v>1</v>
      </c>
      <c r="C27" s="101" t="s">
        <v>5</v>
      </c>
      <c r="D27" s="18" t="s">
        <v>30</v>
      </c>
    </row>
    <row r="28" customHeight="1" spans="1:4">
      <c r="A28" s="109" t="s">
        <v>31</v>
      </c>
      <c r="B28" s="109">
        <v>1</v>
      </c>
      <c r="C28" s="109" t="s">
        <v>5</v>
      </c>
      <c r="D28" s="18" t="s">
        <v>32</v>
      </c>
    </row>
    <row r="29" customHeight="1" spans="1:4">
      <c r="A29" s="110"/>
      <c r="D29" s="111"/>
    </row>
    <row r="30" customHeight="1" spans="1:4">
      <c r="A30" s="110"/>
      <c r="D30" s="111"/>
    </row>
    <row r="31" customHeight="1" spans="1:4">
      <c r="A31" s="110"/>
      <c r="D31" s="111"/>
    </row>
    <row r="32" customHeight="1" spans="1:4">
      <c r="A32" s="110"/>
      <c r="D32" s="111"/>
    </row>
    <row r="33" customHeight="1" spans="1:4">
      <c r="A33" s="110"/>
      <c r="D33" s="111"/>
    </row>
    <row r="34" customHeight="1" spans="1:4">
      <c r="A34" s="110"/>
      <c r="D34" s="111"/>
    </row>
    <row r="35" customHeight="1" spans="1:4">
      <c r="A35" s="110"/>
      <c r="D35" s="111"/>
    </row>
    <row r="36" customHeight="1" spans="1:4">
      <c r="A36" s="110"/>
      <c r="D36" s="111"/>
    </row>
    <row r="37" customHeight="1" spans="1:4">
      <c r="A37" s="110"/>
      <c r="D37" s="111"/>
    </row>
    <row r="38" customHeight="1" spans="1:4">
      <c r="A38" s="110"/>
      <c r="D38" s="111"/>
    </row>
    <row r="39" customHeight="1" spans="1:4">
      <c r="A39" s="110"/>
      <c r="D39" s="111"/>
    </row>
    <row r="40" customHeight="1" spans="1:4">
      <c r="A40" s="110"/>
      <c r="D40" s="111"/>
    </row>
    <row r="41" customHeight="1" spans="1:4">
      <c r="A41" s="110"/>
      <c r="D41" s="111"/>
    </row>
    <row r="42" customHeight="1" spans="1:4">
      <c r="A42" s="110"/>
      <c r="D42" s="111"/>
    </row>
    <row r="43" customHeight="1" spans="1:4">
      <c r="A43" s="110"/>
      <c r="D43" s="111"/>
    </row>
    <row r="44" customHeight="1" spans="1:4">
      <c r="A44" s="110"/>
      <c r="D44" s="111"/>
    </row>
    <row r="45" customHeight="1" spans="1:4">
      <c r="A45" s="110"/>
      <c r="D45" s="111"/>
    </row>
    <row r="46" customHeight="1" spans="1:4">
      <c r="A46" s="110"/>
      <c r="D46" s="111"/>
    </row>
    <row r="47" customHeight="1" spans="1:4">
      <c r="A47" s="110"/>
      <c r="D47" s="111"/>
    </row>
    <row r="48" customHeight="1" spans="1:4">
      <c r="A48" s="110"/>
      <c r="D48" s="111"/>
    </row>
    <row r="49" customHeight="1" spans="1:4">
      <c r="A49" s="110"/>
      <c r="B49" s="110"/>
      <c r="C49" s="110"/>
      <c r="D49" s="112"/>
    </row>
    <row r="50" customHeight="1" spans="1:4">
      <c r="A50" s="110"/>
      <c r="B50" s="110"/>
      <c r="C50" s="110"/>
      <c r="D50" s="113"/>
    </row>
    <row r="51" customHeight="1" spans="1:4">
      <c r="A51" s="110"/>
      <c r="B51" s="110"/>
      <c r="C51" s="110"/>
      <c r="D51" s="113"/>
    </row>
  </sheetData>
  <mergeCells count="25">
    <mergeCell ref="A1:D1"/>
    <mergeCell ref="A3:A5"/>
    <mergeCell ref="A6:A8"/>
    <mergeCell ref="A9:A10"/>
    <mergeCell ref="A11:A12"/>
    <mergeCell ref="A13:A16"/>
    <mergeCell ref="A17:A19"/>
    <mergeCell ref="A21:A23"/>
    <mergeCell ref="A24:A26"/>
    <mergeCell ref="B3:B5"/>
    <mergeCell ref="B6:B8"/>
    <mergeCell ref="B9:B10"/>
    <mergeCell ref="B11:B12"/>
    <mergeCell ref="B13:B16"/>
    <mergeCell ref="B17:B19"/>
    <mergeCell ref="B21:B23"/>
    <mergeCell ref="B24:B26"/>
    <mergeCell ref="C3:C5"/>
    <mergeCell ref="C6:C8"/>
    <mergeCell ref="C9:C10"/>
    <mergeCell ref="C11:C12"/>
    <mergeCell ref="C13:C16"/>
    <mergeCell ref="C17:C19"/>
    <mergeCell ref="C21:C23"/>
    <mergeCell ref="C24:C26"/>
  </mergeCells>
  <conditionalFormatting sqref="D5">
    <cfRule type="duplicateValues" dxfId="0" priority="35" stopIfTrue="1"/>
  </conditionalFormatting>
  <conditionalFormatting sqref="D6">
    <cfRule type="duplicateValues" dxfId="0" priority="38" stopIfTrue="1"/>
  </conditionalFormatting>
  <conditionalFormatting sqref="D7">
    <cfRule type="duplicateValues" dxfId="0" priority="37" stopIfTrue="1"/>
  </conditionalFormatting>
  <conditionalFormatting sqref="D19">
    <cfRule type="duplicateValues" dxfId="0" priority="1" stopIfTrue="1"/>
  </conditionalFormatting>
  <conditionalFormatting sqref="D20">
    <cfRule type="duplicateValues" dxfId="0" priority="27" stopIfTrue="1"/>
  </conditionalFormatting>
  <conditionalFormatting sqref="D22">
    <cfRule type="duplicateValues" dxfId="0" priority="30" stopIfTrue="1"/>
  </conditionalFormatting>
  <conditionalFormatting sqref="D23">
    <cfRule type="duplicateValues" dxfId="0" priority="26" stopIfTrue="1"/>
  </conditionalFormatting>
  <conditionalFormatting sqref="D24">
    <cfRule type="duplicateValues" dxfId="0" priority="25" stopIfTrue="1"/>
  </conditionalFormatting>
  <conditionalFormatting sqref="D25">
    <cfRule type="duplicateValues" dxfId="0" priority="24" stopIfTrue="1"/>
  </conditionalFormatting>
  <conditionalFormatting sqref="D26">
    <cfRule type="duplicateValues" dxfId="0" priority="23" stopIfTrue="1"/>
  </conditionalFormatting>
  <conditionalFormatting sqref="D27">
    <cfRule type="duplicateValues" dxfId="0" priority="22" stopIfTrue="1"/>
  </conditionalFormatting>
  <conditionalFormatting sqref="D28">
    <cfRule type="duplicateValues" dxfId="0" priority="21" stopIfTrue="1"/>
  </conditionalFormatting>
  <conditionalFormatting sqref="D49">
    <cfRule type="duplicateValues" dxfId="0" priority="19" stopIfTrue="1"/>
  </conditionalFormatting>
  <conditionalFormatting sqref="D50">
    <cfRule type="duplicateValues" dxfId="0" priority="20" stopIfTrue="1"/>
  </conditionalFormatting>
  <conditionalFormatting sqref="D51">
    <cfRule type="duplicateValues" dxfId="0" priority="18" stopIfTrue="1"/>
  </conditionalFormatting>
  <conditionalFormatting sqref="D3:D4">
    <cfRule type="duplicateValues" dxfId="0" priority="40" stopIfTrue="1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view="pageBreakPreview" zoomScale="85" zoomScaleNormal="70" workbookViewId="0">
      <selection activeCell="G14" sqref="G14:G15"/>
    </sheetView>
  </sheetViews>
  <sheetFormatPr defaultColWidth="9" defaultRowHeight="24" customHeight="1"/>
  <cols>
    <col min="1" max="1" width="6.625" style="3" customWidth="1"/>
    <col min="2" max="2" width="10" style="6" customWidth="1"/>
    <col min="3" max="3" width="7.1" style="3" customWidth="1"/>
    <col min="4" max="5" width="6.9" style="3" customWidth="1"/>
    <col min="6" max="6" width="5.875" style="3" customWidth="1"/>
    <col min="7" max="7" width="8.23333333333333" style="3" customWidth="1"/>
    <col min="8" max="8" width="8.125" style="3" customWidth="1"/>
    <col min="9" max="9" width="11.325" style="7" hidden="1" customWidth="1"/>
    <col min="10" max="10" width="9.7" style="7" hidden="1" customWidth="1"/>
    <col min="11" max="12" width="9.55833333333333" style="3" customWidth="1"/>
    <col min="13" max="13" width="15.275" style="3"/>
    <col min="14" max="16384" width="9" style="3"/>
  </cols>
  <sheetData>
    <row r="1" s="3" customFormat="1" ht="35" customHeight="1" spans="1:12">
      <c r="A1" s="8" t="s">
        <v>71</v>
      </c>
      <c r="B1" s="8"/>
      <c r="C1" s="8"/>
      <c r="D1" s="8"/>
      <c r="E1" s="8"/>
      <c r="F1" s="8"/>
      <c r="G1" s="8"/>
      <c r="H1" s="8"/>
      <c r="I1" s="42"/>
      <c r="J1" s="42"/>
      <c r="K1" s="8"/>
      <c r="L1" s="8"/>
    </row>
    <row r="2" s="4" customFormat="1" ht="73" customHeight="1" spans="1:12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="3" customFormat="1" ht="29" customHeight="1" spans="1:12">
      <c r="A3" s="10" t="s">
        <v>35</v>
      </c>
      <c r="B3" s="11" t="s">
        <v>47</v>
      </c>
      <c r="C3" s="12" t="s">
        <v>66</v>
      </c>
      <c r="D3" s="13" t="s">
        <v>67</v>
      </c>
      <c r="E3" s="13"/>
      <c r="F3" s="13"/>
      <c r="G3" s="13"/>
      <c r="H3" s="14" t="s">
        <v>45</v>
      </c>
      <c r="I3" s="12" t="s">
        <v>80</v>
      </c>
      <c r="J3" s="12" t="s">
        <v>81</v>
      </c>
      <c r="K3" s="12" t="s">
        <v>82</v>
      </c>
      <c r="L3" s="10" t="s">
        <v>69</v>
      </c>
    </row>
    <row r="4" s="5" customFormat="1" ht="36" customHeight="1" spans="1:12">
      <c r="A4" s="10"/>
      <c r="B4" s="11"/>
      <c r="C4" s="15"/>
      <c r="D4" s="16" t="s">
        <v>39</v>
      </c>
      <c r="E4" s="16" t="s">
        <v>40</v>
      </c>
      <c r="F4" s="10" t="s">
        <v>41</v>
      </c>
      <c r="G4" s="10" t="s">
        <v>42</v>
      </c>
      <c r="H4" s="14"/>
      <c r="I4" s="15"/>
      <c r="J4" s="15"/>
      <c r="K4" s="15"/>
      <c r="L4" s="10"/>
    </row>
    <row r="5" s="3" customFormat="1" customHeight="1" spans="1:12">
      <c r="A5" s="17">
        <v>301</v>
      </c>
      <c r="B5" s="18" t="s">
        <v>6</v>
      </c>
      <c r="C5" s="19">
        <v>150</v>
      </c>
      <c r="D5" s="20">
        <v>240</v>
      </c>
      <c r="E5" s="20">
        <v>302</v>
      </c>
      <c r="F5" s="17">
        <v>1.5</v>
      </c>
      <c r="G5" s="17">
        <v>62</v>
      </c>
      <c r="H5" s="21">
        <v>0</v>
      </c>
      <c r="I5" s="43"/>
      <c r="J5" s="44"/>
      <c r="K5" s="45">
        <v>0</v>
      </c>
      <c r="L5" s="17"/>
    </row>
    <row r="6" s="3" customFormat="1" customHeight="1" spans="1:12">
      <c r="A6" s="17"/>
      <c r="B6" s="18" t="s">
        <v>7</v>
      </c>
      <c r="C6" s="22"/>
      <c r="D6" s="20"/>
      <c r="E6" s="20"/>
      <c r="F6" s="17"/>
      <c r="G6" s="17"/>
      <c r="H6" s="21"/>
      <c r="I6" s="43"/>
      <c r="J6" s="46"/>
      <c r="K6" s="45">
        <v>0</v>
      </c>
      <c r="L6" s="17"/>
    </row>
    <row r="7" s="3" customFormat="1" customHeight="1" spans="1:12">
      <c r="A7" s="17"/>
      <c r="B7" s="23" t="s">
        <v>54</v>
      </c>
      <c r="C7" s="24"/>
      <c r="D7" s="20"/>
      <c r="E7" s="20"/>
      <c r="F7" s="17"/>
      <c r="G7" s="17"/>
      <c r="H7" s="21"/>
      <c r="I7" s="43"/>
      <c r="J7" s="47"/>
      <c r="K7" s="45">
        <v>0</v>
      </c>
      <c r="L7" s="17"/>
    </row>
    <row r="8" s="3" customFormat="1" customHeight="1" spans="1:12">
      <c r="A8" s="17">
        <v>302</v>
      </c>
      <c r="B8" s="23" t="s">
        <v>8</v>
      </c>
      <c r="C8" s="19">
        <v>100</v>
      </c>
      <c r="D8" s="20">
        <v>213</v>
      </c>
      <c r="E8" s="20">
        <v>292</v>
      </c>
      <c r="F8" s="17">
        <v>1.5</v>
      </c>
      <c r="G8" s="17">
        <v>79</v>
      </c>
      <c r="H8" s="21">
        <v>0</v>
      </c>
      <c r="I8" s="43"/>
      <c r="J8" s="44"/>
      <c r="K8" s="45">
        <v>0</v>
      </c>
      <c r="L8" s="17"/>
    </row>
    <row r="9" s="3" customFormat="1" customHeight="1" spans="1:12">
      <c r="A9" s="17"/>
      <c r="B9" s="23" t="s">
        <v>9</v>
      </c>
      <c r="C9" s="24"/>
      <c r="D9" s="20"/>
      <c r="E9" s="20"/>
      <c r="F9" s="17"/>
      <c r="G9" s="17"/>
      <c r="H9" s="21"/>
      <c r="I9" s="43"/>
      <c r="J9" s="47"/>
      <c r="K9" s="45">
        <v>0</v>
      </c>
      <c r="L9" s="17"/>
    </row>
    <row r="10" s="3" customFormat="1" customHeight="1" spans="1:12">
      <c r="A10" s="17">
        <v>303</v>
      </c>
      <c r="B10" s="25" t="s">
        <v>12</v>
      </c>
      <c r="C10" s="19">
        <v>100</v>
      </c>
      <c r="D10" s="20">
        <v>37</v>
      </c>
      <c r="E10" s="20">
        <v>48</v>
      </c>
      <c r="F10" s="17">
        <v>1.5</v>
      </c>
      <c r="G10" s="17">
        <v>11</v>
      </c>
      <c r="H10" s="21">
        <v>0</v>
      </c>
      <c r="I10" s="43"/>
      <c r="J10" s="44"/>
      <c r="K10" s="45">
        <v>0</v>
      </c>
      <c r="L10" s="17"/>
    </row>
    <row r="11" s="3" customFormat="1" customHeight="1" spans="1:12">
      <c r="A11" s="17"/>
      <c r="B11" s="25" t="s">
        <v>13</v>
      </c>
      <c r="C11" s="24"/>
      <c r="D11" s="20"/>
      <c r="E11" s="20"/>
      <c r="F11" s="17"/>
      <c r="G11" s="17"/>
      <c r="H11" s="21"/>
      <c r="I11" s="43"/>
      <c r="J11" s="47"/>
      <c r="K11" s="45">
        <v>0</v>
      </c>
      <c r="L11" s="17"/>
    </row>
    <row r="12" s="3" customFormat="1" customHeight="1" spans="1:12">
      <c r="A12" s="17">
        <v>305</v>
      </c>
      <c r="B12" s="23" t="s">
        <v>72</v>
      </c>
      <c r="C12" s="26">
        <v>20</v>
      </c>
      <c r="D12" s="20">
        <v>16</v>
      </c>
      <c r="E12" s="20">
        <v>26</v>
      </c>
      <c r="F12" s="17">
        <v>1.5</v>
      </c>
      <c r="G12" s="17">
        <v>10</v>
      </c>
      <c r="H12" s="21">
        <v>0</v>
      </c>
      <c r="I12" s="43"/>
      <c r="J12" s="44"/>
      <c r="K12" s="45">
        <v>0</v>
      </c>
      <c r="L12" s="48"/>
    </row>
    <row r="13" s="3" customFormat="1" customHeight="1" spans="1:12">
      <c r="A13" s="17"/>
      <c r="B13" s="23" t="s">
        <v>14</v>
      </c>
      <c r="C13" s="26">
        <v>20</v>
      </c>
      <c r="D13" s="20"/>
      <c r="E13" s="20"/>
      <c r="F13" s="17"/>
      <c r="G13" s="17"/>
      <c r="H13" s="21"/>
      <c r="I13" s="43"/>
      <c r="J13" s="47"/>
      <c r="K13" s="45">
        <v>0</v>
      </c>
      <c r="L13" s="17"/>
    </row>
    <row r="14" s="3" customFormat="1" customHeight="1" spans="1:12">
      <c r="A14" s="17">
        <v>306</v>
      </c>
      <c r="B14" s="27" t="s">
        <v>16</v>
      </c>
      <c r="C14" s="19">
        <v>100</v>
      </c>
      <c r="D14" s="28">
        <v>3</v>
      </c>
      <c r="E14" s="28">
        <v>5</v>
      </c>
      <c r="F14" s="19">
        <v>1.5</v>
      </c>
      <c r="G14" s="19">
        <v>2</v>
      </c>
      <c r="H14" s="21">
        <v>0</v>
      </c>
      <c r="I14" s="43"/>
      <c r="J14" s="44"/>
      <c r="K14" s="45">
        <v>0</v>
      </c>
      <c r="L14" s="48"/>
    </row>
    <row r="15" s="3" customFormat="1" customHeight="1" spans="1:12">
      <c r="A15" s="17"/>
      <c r="B15" s="27" t="s">
        <v>17</v>
      </c>
      <c r="C15" s="24"/>
      <c r="D15" s="29"/>
      <c r="E15" s="29"/>
      <c r="F15" s="22"/>
      <c r="G15" s="22"/>
      <c r="H15" s="21"/>
      <c r="I15" s="43"/>
      <c r="J15" s="47"/>
      <c r="K15" s="45">
        <v>0</v>
      </c>
      <c r="L15" s="48"/>
    </row>
    <row r="16" s="3" customFormat="1" customHeight="1" spans="1:12">
      <c r="A16" s="17">
        <v>307</v>
      </c>
      <c r="B16" s="30" t="s">
        <v>19</v>
      </c>
      <c r="C16" s="19">
        <v>200</v>
      </c>
      <c r="D16" s="20">
        <v>12</v>
      </c>
      <c r="E16" s="20">
        <v>29</v>
      </c>
      <c r="F16" s="17">
        <v>1.5</v>
      </c>
      <c r="G16" s="17">
        <v>17</v>
      </c>
      <c r="H16" s="21">
        <v>0</v>
      </c>
      <c r="I16" s="43"/>
      <c r="J16" s="44"/>
      <c r="K16" s="45">
        <v>0</v>
      </c>
      <c r="L16" s="48"/>
    </row>
    <row r="17" s="3" customFormat="1" customHeight="1" spans="1:12">
      <c r="A17" s="17"/>
      <c r="B17" s="30" t="s">
        <v>20</v>
      </c>
      <c r="C17" s="22"/>
      <c r="D17" s="20"/>
      <c r="E17" s="20"/>
      <c r="F17" s="17"/>
      <c r="G17" s="17"/>
      <c r="H17" s="21"/>
      <c r="I17" s="43"/>
      <c r="J17" s="46"/>
      <c r="K17" s="45">
        <v>0</v>
      </c>
      <c r="L17" s="48"/>
    </row>
    <row r="18" s="3" customFormat="1" customHeight="1" spans="1:12">
      <c r="A18" s="17"/>
      <c r="B18" s="18" t="s">
        <v>21</v>
      </c>
      <c r="C18" s="24"/>
      <c r="D18" s="20"/>
      <c r="E18" s="20"/>
      <c r="F18" s="17"/>
      <c r="G18" s="17"/>
      <c r="H18" s="21"/>
      <c r="I18" s="43"/>
      <c r="J18" s="47"/>
      <c r="K18" s="45">
        <v>0</v>
      </c>
      <c r="L18" s="48"/>
    </row>
    <row r="19" s="3" customFormat="1" customHeight="1" spans="1:12">
      <c r="A19" s="17">
        <v>308</v>
      </c>
      <c r="B19" s="30" t="s">
        <v>22</v>
      </c>
      <c r="C19" s="31">
        <v>100</v>
      </c>
      <c r="D19" s="20">
        <v>150</v>
      </c>
      <c r="E19" s="20">
        <v>322</v>
      </c>
      <c r="F19" s="17">
        <v>1.5</v>
      </c>
      <c r="G19" s="17">
        <v>172</v>
      </c>
      <c r="H19" s="32">
        <v>72</v>
      </c>
      <c r="I19" s="43">
        <v>108</v>
      </c>
      <c r="J19" s="43">
        <v>3.6</v>
      </c>
      <c r="K19" s="45">
        <v>108</v>
      </c>
      <c r="L19" s="17"/>
    </row>
    <row r="20" customHeight="1" spans="1:12">
      <c r="A20" s="33">
        <v>311</v>
      </c>
      <c r="B20" s="18" t="s">
        <v>23</v>
      </c>
      <c r="C20" s="31">
        <v>50</v>
      </c>
      <c r="D20" s="34">
        <v>88</v>
      </c>
      <c r="E20" s="34">
        <v>127</v>
      </c>
      <c r="F20" s="33">
        <v>1.5</v>
      </c>
      <c r="G20" s="33">
        <v>39</v>
      </c>
      <c r="H20" s="21">
        <v>0</v>
      </c>
      <c r="I20" s="43"/>
      <c r="J20" s="44"/>
      <c r="K20" s="45">
        <v>0</v>
      </c>
      <c r="L20" s="17"/>
    </row>
    <row r="21" customHeight="1" spans="1:12">
      <c r="A21" s="35"/>
      <c r="B21" s="18" t="s">
        <v>60</v>
      </c>
      <c r="C21" s="36"/>
      <c r="D21" s="37"/>
      <c r="E21" s="37"/>
      <c r="F21" s="35"/>
      <c r="G21" s="35"/>
      <c r="H21" s="21"/>
      <c r="I21" s="43"/>
      <c r="J21" s="46"/>
      <c r="K21" s="45">
        <v>0</v>
      </c>
      <c r="L21" s="48" t="s">
        <v>70</v>
      </c>
    </row>
    <row r="22" customHeight="1" spans="1:12">
      <c r="A22" s="38"/>
      <c r="B22" s="18" t="s">
        <v>61</v>
      </c>
      <c r="C22" s="31"/>
      <c r="D22" s="39"/>
      <c r="E22" s="39"/>
      <c r="F22" s="38"/>
      <c r="G22" s="38"/>
      <c r="H22" s="21"/>
      <c r="I22" s="43"/>
      <c r="J22" s="47"/>
      <c r="K22" s="45">
        <v>0</v>
      </c>
      <c r="L22" s="48" t="s">
        <v>70</v>
      </c>
    </row>
    <row r="23" customHeight="1" spans="1:12">
      <c r="A23" s="33">
        <v>312</v>
      </c>
      <c r="B23" s="18" t="s">
        <v>26</v>
      </c>
      <c r="C23" s="31">
        <v>50</v>
      </c>
      <c r="D23" s="34">
        <v>108</v>
      </c>
      <c r="E23" s="34">
        <v>123</v>
      </c>
      <c r="F23" s="33">
        <v>1.5</v>
      </c>
      <c r="G23" s="33">
        <v>15</v>
      </c>
      <c r="H23" s="21">
        <v>0</v>
      </c>
      <c r="I23" s="44"/>
      <c r="J23" s="44"/>
      <c r="K23" s="45">
        <v>0</v>
      </c>
      <c r="L23" s="17"/>
    </row>
    <row r="24" customHeight="1" spans="1:12">
      <c r="A24" s="35"/>
      <c r="B24" s="18" t="s">
        <v>28</v>
      </c>
      <c r="C24" s="26">
        <v>50</v>
      </c>
      <c r="D24" s="37"/>
      <c r="E24" s="37"/>
      <c r="F24" s="35"/>
      <c r="G24" s="35"/>
      <c r="H24" s="21"/>
      <c r="I24" s="46"/>
      <c r="J24" s="46"/>
      <c r="K24" s="45">
        <v>0</v>
      </c>
      <c r="L24" s="17"/>
    </row>
    <row r="25" customHeight="1" spans="1:12">
      <c r="A25" s="38"/>
      <c r="B25" s="18" t="s">
        <v>62</v>
      </c>
      <c r="C25" s="26">
        <v>50</v>
      </c>
      <c r="D25" s="39"/>
      <c r="E25" s="39"/>
      <c r="F25" s="38"/>
      <c r="G25" s="38"/>
      <c r="H25" s="21"/>
      <c r="I25" s="47"/>
      <c r="J25" s="47"/>
      <c r="K25" s="45">
        <v>0</v>
      </c>
      <c r="L25" s="48"/>
    </row>
    <row r="26" hidden="1" customHeight="1" spans="1:12">
      <c r="A26" s="40" t="s">
        <v>29</v>
      </c>
      <c r="B26" s="18" t="s">
        <v>30</v>
      </c>
      <c r="C26" s="31">
        <v>50</v>
      </c>
      <c r="D26" s="20"/>
      <c r="E26" s="20"/>
      <c r="F26" s="17">
        <v>1.5</v>
      </c>
      <c r="G26" s="17">
        <f>E26-D26</f>
        <v>0</v>
      </c>
      <c r="H26" s="41"/>
      <c r="I26" s="43"/>
      <c r="J26" s="43"/>
      <c r="K26" s="45" t="e">
        <f>#REF!*J26</f>
        <v>#REF!</v>
      </c>
      <c r="L26" s="49" t="s">
        <v>63</v>
      </c>
    </row>
    <row r="27" hidden="1" customHeight="1" spans="1:12">
      <c r="A27" s="40" t="s">
        <v>31</v>
      </c>
      <c r="B27" s="18" t="s">
        <v>32</v>
      </c>
      <c r="C27" s="31">
        <v>50</v>
      </c>
      <c r="D27" s="20"/>
      <c r="E27" s="20"/>
      <c r="F27" s="17">
        <v>1.5</v>
      </c>
      <c r="G27" s="17">
        <f>E27-D27</f>
        <v>0</v>
      </c>
      <c r="H27" s="10"/>
      <c r="I27" s="43"/>
      <c r="J27" s="43"/>
      <c r="K27" s="45" t="e">
        <f>#REF!*J27</f>
        <v>#REF!</v>
      </c>
      <c r="L27" s="50"/>
    </row>
  </sheetData>
  <mergeCells count="81">
    <mergeCell ref="A1:L1"/>
    <mergeCell ref="A2:L2"/>
    <mergeCell ref="D3:G3"/>
    <mergeCell ref="A3:A4"/>
    <mergeCell ref="A5:A7"/>
    <mergeCell ref="A8:A9"/>
    <mergeCell ref="A10:A11"/>
    <mergeCell ref="A12:A13"/>
    <mergeCell ref="A14:A15"/>
    <mergeCell ref="A16:A18"/>
    <mergeCell ref="A20:A22"/>
    <mergeCell ref="A23:A25"/>
    <mergeCell ref="B3:B4"/>
    <mergeCell ref="C3:C4"/>
    <mergeCell ref="C5:C7"/>
    <mergeCell ref="C8:C9"/>
    <mergeCell ref="C10:C11"/>
    <mergeCell ref="C14:C15"/>
    <mergeCell ref="C16:C18"/>
    <mergeCell ref="D5:D7"/>
    <mergeCell ref="D8:D9"/>
    <mergeCell ref="D10:D11"/>
    <mergeCell ref="D12:D13"/>
    <mergeCell ref="D14:D15"/>
    <mergeCell ref="D16:D18"/>
    <mergeCell ref="D20:D22"/>
    <mergeCell ref="D23:D25"/>
    <mergeCell ref="E5:E7"/>
    <mergeCell ref="E8:E9"/>
    <mergeCell ref="E10:E11"/>
    <mergeCell ref="E12:E13"/>
    <mergeCell ref="E14:E15"/>
    <mergeCell ref="E16:E18"/>
    <mergeCell ref="E20:E22"/>
    <mergeCell ref="E23:E25"/>
    <mergeCell ref="F5:F7"/>
    <mergeCell ref="F8:F9"/>
    <mergeCell ref="F10:F11"/>
    <mergeCell ref="F12:F13"/>
    <mergeCell ref="F14:F15"/>
    <mergeCell ref="F16:F18"/>
    <mergeCell ref="F20:F22"/>
    <mergeCell ref="F23:F25"/>
    <mergeCell ref="G5:G7"/>
    <mergeCell ref="G8:G9"/>
    <mergeCell ref="G10:G11"/>
    <mergeCell ref="G12:G13"/>
    <mergeCell ref="G14:G15"/>
    <mergeCell ref="G16:G18"/>
    <mergeCell ref="G20:G22"/>
    <mergeCell ref="G23:G25"/>
    <mergeCell ref="H3:H4"/>
    <mergeCell ref="H5:H7"/>
    <mergeCell ref="H8:H9"/>
    <mergeCell ref="H10:H11"/>
    <mergeCell ref="H12:H13"/>
    <mergeCell ref="H14:H15"/>
    <mergeCell ref="H16:H18"/>
    <mergeCell ref="H20:H22"/>
    <mergeCell ref="H23:H25"/>
    <mergeCell ref="I3:I4"/>
    <mergeCell ref="I5:I7"/>
    <mergeCell ref="I8:I9"/>
    <mergeCell ref="I10:I11"/>
    <mergeCell ref="I12:I13"/>
    <mergeCell ref="I14:I15"/>
    <mergeCell ref="I16:I18"/>
    <mergeCell ref="I20:I22"/>
    <mergeCell ref="I23:I25"/>
    <mergeCell ref="J3:J4"/>
    <mergeCell ref="J5:J7"/>
    <mergeCell ref="J8:J9"/>
    <mergeCell ref="J10:J11"/>
    <mergeCell ref="J12:J13"/>
    <mergeCell ref="J14:J15"/>
    <mergeCell ref="J16:J18"/>
    <mergeCell ref="J20:J22"/>
    <mergeCell ref="J23:J25"/>
    <mergeCell ref="K3:K4"/>
    <mergeCell ref="L3:L4"/>
    <mergeCell ref="L26:L27"/>
  </mergeCells>
  <conditionalFormatting sqref="C3">
    <cfRule type="duplicateValues" dxfId="0" priority="5" stopIfTrue="1"/>
  </conditionalFormatting>
  <conditionalFormatting sqref="I3">
    <cfRule type="duplicateValues" dxfId="0" priority="4" stopIfTrue="1"/>
  </conditionalFormatting>
  <conditionalFormatting sqref="J3">
    <cfRule type="duplicateValues" dxfId="0" priority="1" stopIfTrue="1"/>
  </conditionalFormatting>
  <conditionalFormatting sqref="K3">
    <cfRule type="duplicateValues" dxfId="0" priority="3" stopIfTrue="1"/>
  </conditionalFormatting>
  <conditionalFormatting sqref="B7">
    <cfRule type="duplicateValues" dxfId="0" priority="20" stopIfTrue="1"/>
  </conditionalFormatting>
  <conditionalFormatting sqref="B8">
    <cfRule type="duplicateValues" dxfId="0" priority="19" stopIfTrue="1"/>
  </conditionalFormatting>
  <conditionalFormatting sqref="B9">
    <cfRule type="duplicateValues" dxfId="0" priority="18" stopIfTrue="1"/>
  </conditionalFormatting>
  <conditionalFormatting sqref="B12">
    <cfRule type="duplicateValues" dxfId="0" priority="17" stopIfTrue="1"/>
  </conditionalFormatting>
  <conditionalFormatting sqref="B18">
    <cfRule type="duplicateValues" dxfId="0" priority="16" stopIfTrue="1"/>
  </conditionalFormatting>
  <conditionalFormatting sqref="B19">
    <cfRule type="duplicateValues" dxfId="0" priority="15" stopIfTrue="1"/>
  </conditionalFormatting>
  <conditionalFormatting sqref="B21">
    <cfRule type="duplicateValues" dxfId="0" priority="14" stopIfTrue="1"/>
  </conditionalFormatting>
  <conditionalFormatting sqref="B22">
    <cfRule type="duplicateValues" dxfId="0" priority="13" stopIfTrue="1"/>
  </conditionalFormatting>
  <conditionalFormatting sqref="B23">
    <cfRule type="duplicateValues" dxfId="0" priority="12" stopIfTrue="1"/>
  </conditionalFormatting>
  <conditionalFormatting sqref="B24">
    <cfRule type="duplicateValues" dxfId="0" priority="11" stopIfTrue="1"/>
  </conditionalFormatting>
  <conditionalFormatting sqref="B25">
    <cfRule type="duplicateValues" dxfId="0" priority="10" stopIfTrue="1"/>
  </conditionalFormatting>
  <conditionalFormatting sqref="B26">
    <cfRule type="duplicateValues" dxfId="0" priority="9" stopIfTrue="1"/>
  </conditionalFormatting>
  <conditionalFormatting sqref="B27">
    <cfRule type="duplicateValues" dxfId="0" priority="2" stopIfTrue="1"/>
  </conditionalFormatting>
  <conditionalFormatting sqref="B5:B6">
    <cfRule type="duplicateValues" dxfId="0" priority="21" stopIfTrue="1"/>
  </conditionalFormatting>
  <conditionalFormatting sqref="B28:B65441 B3">
    <cfRule type="duplicateValues" dxfId="0" priority="22" stopIfTrue="1"/>
  </conditionalFormatting>
  <pageMargins left="0.751388888888889" right="0.751388888888889" top="0.393055555555556" bottom="0.393055555555556" header="0.5" footer="0.5"/>
  <pageSetup paperSize="9" scale="110" fitToWidth="0" orientation="portrait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F12" sqref="F12"/>
    </sheetView>
  </sheetViews>
  <sheetFormatPr defaultColWidth="8.725" defaultRowHeight="13.5"/>
  <sheetData>
    <row r="1" spans="1:1">
      <c r="A1">
        <v>2801.2</v>
      </c>
    </row>
    <row r="2" spans="1:1">
      <c r="A2">
        <v>7999</v>
      </c>
    </row>
    <row r="3" spans="1:1">
      <c r="A3">
        <v>300</v>
      </c>
    </row>
    <row r="4" spans="1:1">
      <c r="A4">
        <v>200</v>
      </c>
    </row>
    <row r="5" spans="1:1">
      <c r="A5">
        <v>188.66</v>
      </c>
    </row>
    <row r="6" spans="1:1">
      <c r="A6">
        <v>527</v>
      </c>
    </row>
    <row r="7" ht="15" spans="1:1">
      <c r="A7" s="1">
        <v>416.65</v>
      </c>
    </row>
    <row r="8" spans="1:1">
      <c r="A8" s="2">
        <v>1143</v>
      </c>
    </row>
    <row r="9" spans="1:1">
      <c r="A9" s="2">
        <v>5999</v>
      </c>
    </row>
    <row r="10" spans="1:1">
      <c r="A10" s="2">
        <v>3399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zoomScale="70" zoomScaleNormal="70" workbookViewId="0">
      <selection activeCell="T16" sqref="T16"/>
    </sheetView>
  </sheetViews>
  <sheetFormatPr defaultColWidth="9" defaultRowHeight="24" customHeight="1"/>
  <cols>
    <col min="1" max="1" width="6.625" style="3" customWidth="1"/>
    <col min="2" max="2" width="5.875" style="3" customWidth="1"/>
    <col min="3" max="3" width="7.75833333333333" style="3" customWidth="1"/>
    <col min="4" max="4" width="5.875" style="3" customWidth="1"/>
    <col min="5" max="5" width="8.23333333333333" style="3" customWidth="1"/>
    <col min="6" max="6" width="11.9083333333333" style="3" customWidth="1"/>
    <col min="7" max="9" width="5.875" style="3" hidden="1" customWidth="1"/>
    <col min="10" max="10" width="8.08333333333333" style="3" hidden="1" customWidth="1"/>
    <col min="11" max="11" width="9.40833333333333" style="3" hidden="1" customWidth="1"/>
    <col min="12" max="13" width="8.125" style="3" customWidth="1"/>
    <col min="14" max="14" width="10" style="3" customWidth="1"/>
    <col min="15" max="15" width="10" style="6" customWidth="1"/>
    <col min="16" max="16" width="13.3583333333333" style="3" customWidth="1"/>
    <col min="17" max="17" width="12.375" style="51" customWidth="1"/>
    <col min="18" max="18" width="12.375" style="3" customWidth="1"/>
    <col min="19" max="19" width="20.625" style="3" customWidth="1"/>
    <col min="20" max="20" width="14.7583333333333" style="3" customWidth="1"/>
    <col min="21" max="16384" width="9" style="3"/>
  </cols>
  <sheetData>
    <row r="1" s="3" customFormat="1" customHeight="1" spans="1:20">
      <c r="A1" s="79" t="s">
        <v>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</row>
    <row r="2" s="4" customFormat="1" ht="63" customHeight="1" spans="1:20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3" customFormat="1" customHeight="1" spans="1:20">
      <c r="A3" s="10" t="s">
        <v>35</v>
      </c>
      <c r="B3" s="10" t="s">
        <v>36</v>
      </c>
      <c r="C3" s="10"/>
      <c r="D3" s="10"/>
      <c r="E3" s="10"/>
      <c r="F3" s="10"/>
      <c r="G3" s="10" t="s">
        <v>37</v>
      </c>
      <c r="H3" s="10"/>
      <c r="I3" s="10"/>
      <c r="J3" s="10"/>
      <c r="K3" s="10"/>
      <c r="L3" s="10" t="s">
        <v>38</v>
      </c>
      <c r="M3" s="10"/>
      <c r="N3" s="10"/>
      <c r="O3" s="10"/>
      <c r="P3" s="10"/>
      <c r="Q3" s="10"/>
      <c r="R3" s="10"/>
      <c r="S3" s="10"/>
      <c r="T3" s="10"/>
    </row>
    <row r="4" s="5" customFormat="1" ht="39" customHeight="1" spans="1:20">
      <c r="A4" s="10"/>
      <c r="B4" s="16" t="s">
        <v>39</v>
      </c>
      <c r="C4" s="16" t="s">
        <v>40</v>
      </c>
      <c r="D4" s="10" t="s">
        <v>41</v>
      </c>
      <c r="E4" s="10" t="s">
        <v>42</v>
      </c>
      <c r="F4" s="10" t="s">
        <v>43</v>
      </c>
      <c r="G4" s="16" t="s">
        <v>39</v>
      </c>
      <c r="H4" s="16" t="s">
        <v>40</v>
      </c>
      <c r="I4" s="10" t="s">
        <v>41</v>
      </c>
      <c r="J4" s="10" t="s">
        <v>42</v>
      </c>
      <c r="K4" s="10" t="s">
        <v>43</v>
      </c>
      <c r="L4" s="21" t="s">
        <v>44</v>
      </c>
      <c r="M4" s="14" t="s">
        <v>45</v>
      </c>
      <c r="N4" s="13" t="s">
        <v>46</v>
      </c>
      <c r="O4" s="11" t="s">
        <v>47</v>
      </c>
      <c r="P4" s="10" t="s">
        <v>48</v>
      </c>
      <c r="Q4" s="89" t="s">
        <v>49</v>
      </c>
      <c r="R4" s="10" t="s">
        <v>50</v>
      </c>
      <c r="S4" s="13" t="s">
        <v>51</v>
      </c>
      <c r="T4" s="10" t="s">
        <v>52</v>
      </c>
    </row>
    <row r="5" s="3" customFormat="1" customHeight="1" spans="1:20">
      <c r="A5" s="17">
        <v>301</v>
      </c>
      <c r="B5" s="20">
        <v>0</v>
      </c>
      <c r="C5" s="20">
        <v>240</v>
      </c>
      <c r="D5" s="17">
        <v>1.5</v>
      </c>
      <c r="E5" s="17">
        <f>C5-B5</f>
        <v>240</v>
      </c>
      <c r="F5" s="17">
        <f>D5*E5</f>
        <v>360</v>
      </c>
      <c r="G5" s="20"/>
      <c r="H5" s="20"/>
      <c r="I5" s="17"/>
      <c r="J5" s="17">
        <f>H5-G5</f>
        <v>0</v>
      </c>
      <c r="K5" s="17">
        <f>I5*J5</f>
        <v>0</v>
      </c>
      <c r="L5" s="21">
        <f>F5+K5</f>
        <v>360</v>
      </c>
      <c r="M5" s="21">
        <f>L5-150</f>
        <v>210</v>
      </c>
      <c r="N5" s="57" t="s">
        <v>53</v>
      </c>
      <c r="O5" s="18" t="s">
        <v>6</v>
      </c>
      <c r="P5" s="58">
        <v>45592</v>
      </c>
      <c r="Q5" s="58"/>
      <c r="R5" s="31">
        <v>30</v>
      </c>
      <c r="S5" s="90">
        <f>M5/SUM(R5:R7)</f>
        <v>2.33333333333333</v>
      </c>
      <c r="T5" s="45">
        <f>R5*S5</f>
        <v>70</v>
      </c>
    </row>
    <row r="6" s="3" customFormat="1" customHeight="1" spans="1:20">
      <c r="A6" s="17"/>
      <c r="B6" s="20"/>
      <c r="C6" s="20"/>
      <c r="D6" s="17"/>
      <c r="E6" s="17"/>
      <c r="F6" s="17"/>
      <c r="G6" s="20"/>
      <c r="H6" s="20"/>
      <c r="I6" s="17"/>
      <c r="J6" s="17"/>
      <c r="K6" s="17"/>
      <c r="L6" s="21"/>
      <c r="M6" s="21"/>
      <c r="N6" s="60"/>
      <c r="O6" s="18" t="s">
        <v>7</v>
      </c>
      <c r="P6" s="58">
        <v>45592</v>
      </c>
      <c r="Q6" s="58"/>
      <c r="R6" s="31">
        <v>30</v>
      </c>
      <c r="S6" s="91"/>
      <c r="T6" s="45">
        <f>R6*S5</f>
        <v>70</v>
      </c>
    </row>
    <row r="7" s="3" customFormat="1" customHeight="1" spans="1:20">
      <c r="A7" s="17"/>
      <c r="B7" s="20"/>
      <c r="C7" s="20"/>
      <c r="D7" s="17"/>
      <c r="E7" s="17"/>
      <c r="F7" s="17"/>
      <c r="G7" s="20"/>
      <c r="H7" s="20"/>
      <c r="I7" s="17"/>
      <c r="J7" s="17"/>
      <c r="K7" s="17"/>
      <c r="L7" s="21"/>
      <c r="M7" s="21"/>
      <c r="N7" s="61"/>
      <c r="O7" s="23" t="s">
        <v>54</v>
      </c>
      <c r="P7" s="58">
        <v>45592</v>
      </c>
      <c r="Q7" s="58"/>
      <c r="R7" s="31">
        <v>30</v>
      </c>
      <c r="S7" s="91"/>
      <c r="T7" s="45">
        <f>R7*S5</f>
        <v>70</v>
      </c>
    </row>
    <row r="8" s="3" customFormat="1" customHeight="1" spans="1:20">
      <c r="A8" s="17">
        <v>302</v>
      </c>
      <c r="B8" s="20">
        <v>0</v>
      </c>
      <c r="C8" s="20">
        <v>213</v>
      </c>
      <c r="D8" s="17">
        <v>1.5</v>
      </c>
      <c r="E8" s="17"/>
      <c r="F8" s="17"/>
      <c r="G8" s="20"/>
      <c r="H8" s="20"/>
      <c r="I8" s="17"/>
      <c r="J8" s="17">
        <f>H8-G8</f>
        <v>0</v>
      </c>
      <c r="K8" s="17">
        <f>I8*J8</f>
        <v>0</v>
      </c>
      <c r="L8" s="21">
        <f>F8+K8</f>
        <v>0</v>
      </c>
      <c r="M8" s="21">
        <f>L8-100</f>
        <v>-100</v>
      </c>
      <c r="N8" s="57" t="s">
        <v>53</v>
      </c>
      <c r="O8" s="23" t="s">
        <v>8</v>
      </c>
      <c r="P8" s="58">
        <v>45592</v>
      </c>
      <c r="Q8" s="58"/>
      <c r="R8" s="31">
        <v>30</v>
      </c>
      <c r="S8" s="90">
        <f>M8/SUM(R8:R9)</f>
        <v>-1.66666666666667</v>
      </c>
      <c r="T8" s="45">
        <f>R8*S8</f>
        <v>-50</v>
      </c>
    </row>
    <row r="9" s="3" customFormat="1" customHeight="1" spans="1:20">
      <c r="A9" s="17"/>
      <c r="B9" s="20"/>
      <c r="C9" s="20"/>
      <c r="D9" s="17"/>
      <c r="E9" s="17"/>
      <c r="F9" s="17"/>
      <c r="G9" s="20"/>
      <c r="H9" s="20"/>
      <c r="I9" s="17"/>
      <c r="J9" s="17"/>
      <c r="K9" s="17"/>
      <c r="L9" s="21"/>
      <c r="M9" s="21"/>
      <c r="N9" s="61"/>
      <c r="O9" s="23" t="s">
        <v>9</v>
      </c>
      <c r="P9" s="58">
        <v>45592</v>
      </c>
      <c r="Q9" s="58"/>
      <c r="R9" s="31">
        <v>30</v>
      </c>
      <c r="S9" s="91"/>
      <c r="T9" s="45">
        <f>R9*S8</f>
        <v>-50</v>
      </c>
    </row>
    <row r="10" s="3" customFormat="1" customHeight="1" spans="1:20">
      <c r="A10" s="17">
        <v>303</v>
      </c>
      <c r="B10" s="20">
        <v>0</v>
      </c>
      <c r="C10" s="20">
        <v>37</v>
      </c>
      <c r="D10" s="17">
        <v>1.5</v>
      </c>
      <c r="E10" s="17"/>
      <c r="F10" s="17"/>
      <c r="G10" s="20"/>
      <c r="H10" s="20"/>
      <c r="I10" s="17"/>
      <c r="J10" s="17">
        <f>H10-G10</f>
        <v>0</v>
      </c>
      <c r="K10" s="17">
        <f>I10*J10</f>
        <v>0</v>
      </c>
      <c r="L10" s="21">
        <f>F10+K10</f>
        <v>0</v>
      </c>
      <c r="M10" s="21">
        <f>L10-100</f>
        <v>-100</v>
      </c>
      <c r="N10" s="57" t="s">
        <v>55</v>
      </c>
      <c r="O10" s="25" t="s">
        <v>12</v>
      </c>
      <c r="P10" s="58">
        <v>45592</v>
      </c>
      <c r="Q10" s="58"/>
      <c r="R10" s="17">
        <v>30</v>
      </c>
      <c r="S10" s="91">
        <f>M10/SUM(R10:R11)</f>
        <v>-1.66666666666667</v>
      </c>
      <c r="T10" s="45">
        <f>R10*S10</f>
        <v>-50</v>
      </c>
    </row>
    <row r="11" s="3" customFormat="1" customHeight="1" spans="1:20">
      <c r="A11" s="17"/>
      <c r="B11" s="20"/>
      <c r="C11" s="20"/>
      <c r="D11" s="17"/>
      <c r="E11" s="17"/>
      <c r="F11" s="17"/>
      <c r="G11" s="20"/>
      <c r="H11" s="20"/>
      <c r="I11" s="17"/>
      <c r="J11" s="17"/>
      <c r="K11" s="17"/>
      <c r="L11" s="21"/>
      <c r="M11" s="21"/>
      <c r="N11" s="61"/>
      <c r="O11" s="25" t="s">
        <v>13</v>
      </c>
      <c r="P11" s="58">
        <v>45592</v>
      </c>
      <c r="Q11" s="58"/>
      <c r="R11" s="17">
        <v>30</v>
      </c>
      <c r="S11" s="91"/>
      <c r="T11" s="45">
        <f>R11*S10</f>
        <v>-50</v>
      </c>
    </row>
    <row r="12" s="3" customFormat="1" customHeight="1" spans="1:20">
      <c r="A12" s="17">
        <v>305</v>
      </c>
      <c r="B12" s="20">
        <v>0</v>
      </c>
      <c r="C12" s="20">
        <v>16</v>
      </c>
      <c r="D12" s="17">
        <v>1.5</v>
      </c>
      <c r="E12" s="17">
        <f>C12-B12</f>
        <v>16</v>
      </c>
      <c r="F12" s="17">
        <f>+D12*E12</f>
        <v>24</v>
      </c>
      <c r="G12" s="20"/>
      <c r="H12" s="20"/>
      <c r="I12" s="17"/>
      <c r="J12" s="17">
        <f t="shared" ref="J12:J16" si="0">H12-G12</f>
        <v>0</v>
      </c>
      <c r="K12" s="17">
        <f>I12*J12</f>
        <v>0</v>
      </c>
      <c r="L12" s="21">
        <f>F12+K12</f>
        <v>24</v>
      </c>
      <c r="M12" s="21"/>
      <c r="N12" s="57" t="s">
        <v>55</v>
      </c>
      <c r="O12" s="23" t="s">
        <v>56</v>
      </c>
      <c r="P12" s="58"/>
      <c r="Q12" s="58"/>
      <c r="R12" s="76"/>
      <c r="S12" s="91">
        <f>M12/SUM(R12:R13)</f>
        <v>0</v>
      </c>
      <c r="T12" s="45">
        <f>R12*S12</f>
        <v>0</v>
      </c>
    </row>
    <row r="13" s="3" customFormat="1" customHeight="1" spans="1:20">
      <c r="A13" s="17"/>
      <c r="B13" s="20"/>
      <c r="C13" s="20"/>
      <c r="D13" s="17"/>
      <c r="E13" s="17"/>
      <c r="F13" s="17"/>
      <c r="G13" s="20"/>
      <c r="H13" s="20"/>
      <c r="I13" s="17"/>
      <c r="J13" s="17"/>
      <c r="K13" s="17"/>
      <c r="L13" s="21"/>
      <c r="M13" s="21"/>
      <c r="N13" s="61"/>
      <c r="O13" s="23" t="s">
        <v>14</v>
      </c>
      <c r="P13" s="58">
        <v>45592</v>
      </c>
      <c r="Q13" s="58"/>
      <c r="R13" s="31">
        <v>30</v>
      </c>
      <c r="S13" s="91"/>
      <c r="T13" s="45">
        <f>R13*S12</f>
        <v>0</v>
      </c>
    </row>
    <row r="14" s="3" customFormat="1" customHeight="1" spans="1:20">
      <c r="A14" s="17">
        <v>306</v>
      </c>
      <c r="B14" s="28">
        <v>0</v>
      </c>
      <c r="C14" s="28">
        <v>3</v>
      </c>
      <c r="D14" s="19">
        <v>1.5</v>
      </c>
      <c r="E14" s="19">
        <f>C14-B14</f>
        <v>3</v>
      </c>
      <c r="F14" s="19">
        <f>D14*E14</f>
        <v>4.5</v>
      </c>
      <c r="G14" s="28"/>
      <c r="H14" s="28"/>
      <c r="I14" s="19"/>
      <c r="J14" s="17">
        <f t="shared" si="0"/>
        <v>0</v>
      </c>
      <c r="K14" s="17">
        <f t="shared" ref="K14:K20" si="1">I14*J14</f>
        <v>0</v>
      </c>
      <c r="L14" s="21">
        <f t="shared" ref="L14:L20" si="2">F14+K14</f>
        <v>4.5</v>
      </c>
      <c r="M14" s="21"/>
      <c r="N14" s="57" t="s">
        <v>57</v>
      </c>
      <c r="O14" s="27" t="s">
        <v>16</v>
      </c>
      <c r="P14" s="58"/>
      <c r="Q14" s="58"/>
      <c r="R14" s="31"/>
      <c r="S14" s="91" t="e">
        <f>M14/SUM(R14:R15)</f>
        <v>#DIV/0!</v>
      </c>
      <c r="T14" s="45" t="e">
        <f>R14*S14</f>
        <v>#DIV/0!</v>
      </c>
    </row>
    <row r="15" s="3" customFormat="1" customHeight="1" spans="1:20">
      <c r="A15" s="17"/>
      <c r="B15" s="29"/>
      <c r="C15" s="29"/>
      <c r="D15" s="22"/>
      <c r="E15" s="22"/>
      <c r="F15" s="22"/>
      <c r="G15" s="29"/>
      <c r="H15" s="29"/>
      <c r="I15" s="22"/>
      <c r="J15" s="17"/>
      <c r="K15" s="17"/>
      <c r="L15" s="21"/>
      <c r="M15" s="21"/>
      <c r="N15" s="61"/>
      <c r="O15" s="27" t="s">
        <v>17</v>
      </c>
      <c r="P15" s="58"/>
      <c r="Q15" s="58"/>
      <c r="R15" s="17"/>
      <c r="S15" s="91"/>
      <c r="T15" s="45" t="e">
        <f>R15*S14</f>
        <v>#DIV/0!</v>
      </c>
    </row>
    <row r="16" s="3" customFormat="1" customHeight="1" spans="1:20">
      <c r="A16" s="17">
        <v>307</v>
      </c>
      <c r="B16" s="20">
        <v>0</v>
      </c>
      <c r="C16" s="20">
        <v>12</v>
      </c>
      <c r="D16" s="17">
        <v>1.5</v>
      </c>
      <c r="E16" s="17">
        <f>+C16-B16</f>
        <v>12</v>
      </c>
      <c r="F16" s="17">
        <f>D16*E16</f>
        <v>18</v>
      </c>
      <c r="G16" s="20"/>
      <c r="H16" s="20"/>
      <c r="I16" s="17"/>
      <c r="J16" s="81">
        <f>H16-G16</f>
        <v>0</v>
      </c>
      <c r="K16" s="81">
        <f t="shared" si="1"/>
        <v>0</v>
      </c>
      <c r="L16" s="82">
        <f t="shared" si="2"/>
        <v>18</v>
      </c>
      <c r="M16" s="21"/>
      <c r="N16" s="57" t="s">
        <v>58</v>
      </c>
      <c r="O16" s="30" t="s">
        <v>19</v>
      </c>
      <c r="P16" s="58"/>
      <c r="Q16" s="58"/>
      <c r="R16" s="31"/>
      <c r="S16" s="78" t="e">
        <f>M16/SUM(R16:R18)</f>
        <v>#DIV/0!</v>
      </c>
      <c r="T16" s="45" t="e">
        <f>R16*S16</f>
        <v>#DIV/0!</v>
      </c>
    </row>
    <row r="17" s="3" customFormat="1" customHeight="1" spans="1:20">
      <c r="A17" s="17"/>
      <c r="B17" s="20"/>
      <c r="C17" s="20"/>
      <c r="D17" s="17"/>
      <c r="E17" s="17"/>
      <c r="F17" s="17"/>
      <c r="G17" s="20"/>
      <c r="H17" s="20"/>
      <c r="I17" s="17"/>
      <c r="J17" s="83"/>
      <c r="K17" s="83"/>
      <c r="L17" s="84"/>
      <c r="M17" s="21"/>
      <c r="N17" s="60"/>
      <c r="O17" s="30" t="s">
        <v>20</v>
      </c>
      <c r="P17" s="58"/>
      <c r="Q17" s="58"/>
      <c r="R17" s="31"/>
      <c r="S17" s="78"/>
      <c r="T17" s="45" t="e">
        <f>R17*S16</f>
        <v>#DIV/0!</v>
      </c>
    </row>
    <row r="18" s="3" customFormat="1" customHeight="1" spans="1:20">
      <c r="A18" s="17"/>
      <c r="B18" s="20"/>
      <c r="C18" s="20"/>
      <c r="D18" s="17"/>
      <c r="E18" s="17"/>
      <c r="F18" s="17"/>
      <c r="G18" s="20"/>
      <c r="H18" s="20"/>
      <c r="I18" s="17"/>
      <c r="J18" s="85"/>
      <c r="K18" s="85"/>
      <c r="L18" s="86"/>
      <c r="M18" s="21"/>
      <c r="N18" s="61"/>
      <c r="O18" s="18" t="s">
        <v>21</v>
      </c>
      <c r="P18" s="58"/>
      <c r="Q18" s="58"/>
      <c r="R18" s="31"/>
      <c r="S18" s="78"/>
      <c r="T18" s="45" t="e">
        <f>R18*S16</f>
        <v>#DIV/0!</v>
      </c>
    </row>
    <row r="19" s="3" customFormat="1" customHeight="1" spans="1:20">
      <c r="A19" s="17">
        <v>308</v>
      </c>
      <c r="B19" s="20">
        <v>0</v>
      </c>
      <c r="C19" s="20">
        <v>150</v>
      </c>
      <c r="D19" s="17">
        <v>1.5</v>
      </c>
      <c r="E19" s="17">
        <f t="shared" ref="E19:E27" si="3">C19-B19</f>
        <v>150</v>
      </c>
      <c r="F19" s="17">
        <f t="shared" ref="F19:F27" si="4">+D19*E19</f>
        <v>225</v>
      </c>
      <c r="G19" s="20"/>
      <c r="H19" s="20"/>
      <c r="I19" s="17"/>
      <c r="J19" s="87">
        <f>H19-G19</f>
        <v>0</v>
      </c>
      <c r="K19" s="87">
        <f t="shared" si="1"/>
        <v>0</v>
      </c>
      <c r="L19" s="88">
        <f t="shared" si="2"/>
        <v>225</v>
      </c>
      <c r="M19" s="82">
        <f>L19-100</f>
        <v>125</v>
      </c>
      <c r="N19" s="57" t="s">
        <v>59</v>
      </c>
      <c r="O19" s="30" t="s">
        <v>22</v>
      </c>
      <c r="P19" s="58">
        <v>45592</v>
      </c>
      <c r="Q19" s="58"/>
      <c r="R19" s="17">
        <v>30</v>
      </c>
      <c r="S19" s="78">
        <f>M19/SUM(R19:R19)</f>
        <v>4.16666666666667</v>
      </c>
      <c r="T19" s="45">
        <f>R19*S19</f>
        <v>125</v>
      </c>
    </row>
    <row r="20" customHeight="1" spans="1:20">
      <c r="A20" s="33">
        <v>311</v>
      </c>
      <c r="B20" s="34">
        <v>0</v>
      </c>
      <c r="C20" s="34">
        <v>88</v>
      </c>
      <c r="D20" s="33">
        <v>1.5</v>
      </c>
      <c r="E20" s="17">
        <f t="shared" si="3"/>
        <v>88</v>
      </c>
      <c r="F20" s="17">
        <f t="shared" si="4"/>
        <v>132</v>
      </c>
      <c r="G20" s="34"/>
      <c r="H20" s="34"/>
      <c r="I20" s="17"/>
      <c r="J20" s="81">
        <f>H20-G20</f>
        <v>0</v>
      </c>
      <c r="K20" s="81">
        <f t="shared" si="1"/>
        <v>0</v>
      </c>
      <c r="L20" s="82">
        <f t="shared" si="2"/>
        <v>132</v>
      </c>
      <c r="M20" s="21"/>
      <c r="N20" s="57" t="s">
        <v>58</v>
      </c>
      <c r="O20" s="18" t="s">
        <v>23</v>
      </c>
      <c r="P20" s="58">
        <v>45592</v>
      </c>
      <c r="Q20" s="58"/>
      <c r="R20" s="17">
        <v>30</v>
      </c>
      <c r="S20" s="90">
        <f>M20/SUM(R20:R20)</f>
        <v>0</v>
      </c>
      <c r="T20" s="45">
        <f>R20*S20</f>
        <v>0</v>
      </c>
    </row>
    <row r="21" customHeight="1" spans="1:20">
      <c r="A21" s="35"/>
      <c r="B21" s="37"/>
      <c r="C21" s="37"/>
      <c r="D21" s="35"/>
      <c r="E21" s="17">
        <f t="shared" si="3"/>
        <v>0</v>
      </c>
      <c r="F21" s="17">
        <f t="shared" si="4"/>
        <v>0</v>
      </c>
      <c r="G21" s="37"/>
      <c r="H21" s="37"/>
      <c r="I21" s="17"/>
      <c r="J21" s="83"/>
      <c r="K21" s="83"/>
      <c r="L21" s="84"/>
      <c r="M21" s="21"/>
      <c r="N21" s="60"/>
      <c r="O21" s="18" t="s">
        <v>60</v>
      </c>
      <c r="P21" s="58">
        <v>45603</v>
      </c>
      <c r="Q21" s="58">
        <v>45604</v>
      </c>
      <c r="R21" s="17">
        <v>2</v>
      </c>
      <c r="S21" s="91"/>
      <c r="T21" s="45">
        <f>R21*S20</f>
        <v>0</v>
      </c>
    </row>
    <row r="22" customHeight="1" spans="1:20">
      <c r="A22" s="38"/>
      <c r="B22" s="39"/>
      <c r="C22" s="39"/>
      <c r="D22" s="38"/>
      <c r="E22" s="17">
        <f t="shared" si="3"/>
        <v>0</v>
      </c>
      <c r="F22" s="17">
        <f t="shared" si="4"/>
        <v>0</v>
      </c>
      <c r="G22" s="39"/>
      <c r="H22" s="39"/>
      <c r="I22" s="17"/>
      <c r="J22" s="85"/>
      <c r="K22" s="85"/>
      <c r="L22" s="86"/>
      <c r="M22" s="21"/>
      <c r="N22" s="61"/>
      <c r="O22" s="18" t="s">
        <v>61</v>
      </c>
      <c r="P22" s="58"/>
      <c r="Q22" s="58"/>
      <c r="R22" s="17"/>
      <c r="S22" s="92"/>
      <c r="T22" s="45">
        <f>R22*S20</f>
        <v>0</v>
      </c>
    </row>
    <row r="23" customHeight="1" spans="1:20">
      <c r="A23" s="33">
        <v>312</v>
      </c>
      <c r="B23" s="34">
        <v>0</v>
      </c>
      <c r="C23" s="34">
        <v>108</v>
      </c>
      <c r="D23" s="33">
        <v>1.5</v>
      </c>
      <c r="E23" s="17">
        <f t="shared" si="3"/>
        <v>108</v>
      </c>
      <c r="F23" s="17">
        <f t="shared" si="4"/>
        <v>162</v>
      </c>
      <c r="G23" s="34"/>
      <c r="H23" s="34"/>
      <c r="I23" s="17"/>
      <c r="J23" s="33">
        <f>H23-G23</f>
        <v>0</v>
      </c>
      <c r="K23" s="33">
        <f>I23*J23</f>
        <v>0</v>
      </c>
      <c r="L23" s="32">
        <f>F23+K23</f>
        <v>162</v>
      </c>
      <c r="M23" s="21"/>
      <c r="N23" s="57" t="s">
        <v>58</v>
      </c>
      <c r="O23" s="18" t="s">
        <v>26</v>
      </c>
      <c r="P23" s="58">
        <v>45592</v>
      </c>
      <c r="Q23" s="58"/>
      <c r="R23" s="17">
        <v>30</v>
      </c>
      <c r="S23" s="90">
        <f>L23/SUM(R23:R23)</f>
        <v>5.4</v>
      </c>
      <c r="T23" s="45">
        <f>R23*S23</f>
        <v>162</v>
      </c>
    </row>
    <row r="24" customHeight="1" spans="1:20">
      <c r="A24" s="35"/>
      <c r="B24" s="37"/>
      <c r="C24" s="37"/>
      <c r="D24" s="35"/>
      <c r="E24" s="17">
        <f t="shared" si="3"/>
        <v>0</v>
      </c>
      <c r="F24" s="17">
        <f t="shared" si="4"/>
        <v>0</v>
      </c>
      <c r="G24" s="37"/>
      <c r="H24" s="37"/>
      <c r="I24" s="17"/>
      <c r="J24" s="35"/>
      <c r="K24" s="35"/>
      <c r="L24" s="67"/>
      <c r="M24" s="21"/>
      <c r="N24" s="60"/>
      <c r="O24" s="18" t="s">
        <v>28</v>
      </c>
      <c r="P24" s="58">
        <v>45597</v>
      </c>
      <c r="Q24" s="58"/>
      <c r="R24" s="17">
        <v>25</v>
      </c>
      <c r="S24" s="91"/>
      <c r="T24" s="45">
        <f>R24*S23</f>
        <v>135</v>
      </c>
    </row>
    <row r="25" customHeight="1" spans="1:20">
      <c r="A25" s="38"/>
      <c r="B25" s="39"/>
      <c r="C25" s="39"/>
      <c r="D25" s="38"/>
      <c r="E25" s="17">
        <f t="shared" si="3"/>
        <v>0</v>
      </c>
      <c r="F25" s="17">
        <f t="shared" si="4"/>
        <v>0</v>
      </c>
      <c r="G25" s="39"/>
      <c r="H25" s="39"/>
      <c r="I25" s="17"/>
      <c r="J25" s="38"/>
      <c r="K25" s="38"/>
      <c r="L25" s="68"/>
      <c r="M25" s="21"/>
      <c r="N25" s="61"/>
      <c r="O25" s="18" t="s">
        <v>62</v>
      </c>
      <c r="P25" s="58">
        <v>45599</v>
      </c>
      <c r="Q25" s="58"/>
      <c r="R25" s="17">
        <v>23</v>
      </c>
      <c r="S25" s="92"/>
      <c r="T25" s="45">
        <f>R25*S23</f>
        <v>124.2</v>
      </c>
    </row>
    <row r="26" customHeight="1" spans="1:21">
      <c r="A26" s="40" t="s">
        <v>29</v>
      </c>
      <c r="B26" s="20">
        <v>0</v>
      </c>
      <c r="C26" s="20"/>
      <c r="D26" s="17">
        <v>1.5</v>
      </c>
      <c r="E26" s="17">
        <f t="shared" si="3"/>
        <v>0</v>
      </c>
      <c r="F26" s="17">
        <f t="shared" si="4"/>
        <v>0</v>
      </c>
      <c r="G26" s="20"/>
      <c r="H26" s="20"/>
      <c r="I26" s="17"/>
      <c r="J26" s="17">
        <f>H26-G26</f>
        <v>0</v>
      </c>
      <c r="K26" s="17">
        <f>I26*J26</f>
        <v>0</v>
      </c>
      <c r="L26" s="21">
        <f>F26+K26</f>
        <v>0</v>
      </c>
      <c r="M26" s="32">
        <f>L26-50</f>
        <v>-50</v>
      </c>
      <c r="N26" s="57" t="s">
        <v>55</v>
      </c>
      <c r="O26" s="18" t="s">
        <v>30</v>
      </c>
      <c r="P26" s="58">
        <v>45592</v>
      </c>
      <c r="Q26" s="58"/>
      <c r="R26" s="17"/>
      <c r="S26" s="78" t="e">
        <f>M26/SUM(R26:R26)</f>
        <v>#DIV/0!</v>
      </c>
      <c r="T26" s="45" t="e">
        <f>R26*S26</f>
        <v>#DIV/0!</v>
      </c>
      <c r="U26" s="93" t="s">
        <v>63</v>
      </c>
    </row>
    <row r="27" customHeight="1" spans="1:21">
      <c r="A27" s="40" t="s">
        <v>31</v>
      </c>
      <c r="B27" s="20">
        <v>0</v>
      </c>
      <c r="C27" s="20"/>
      <c r="D27" s="17">
        <v>1.5</v>
      </c>
      <c r="E27" s="17">
        <f t="shared" si="3"/>
        <v>0</v>
      </c>
      <c r="F27" s="17">
        <f t="shared" si="4"/>
        <v>0</v>
      </c>
      <c r="G27" s="20"/>
      <c r="H27" s="20"/>
      <c r="I27" s="17"/>
      <c r="J27" s="17">
        <f>H27-G27</f>
        <v>0</v>
      </c>
      <c r="K27" s="17">
        <f>I27*J27</f>
        <v>0</v>
      </c>
      <c r="L27" s="21">
        <f>F27+K27</f>
        <v>0</v>
      </c>
      <c r="M27" s="21">
        <f>L27-50</f>
        <v>-50</v>
      </c>
      <c r="N27" s="48" t="s">
        <v>55</v>
      </c>
      <c r="O27" s="18" t="s">
        <v>32</v>
      </c>
      <c r="P27" s="58">
        <v>45605</v>
      </c>
      <c r="Q27" s="58"/>
      <c r="R27" s="17">
        <v>17</v>
      </c>
      <c r="S27" s="78">
        <f>M27/SUM(R27:R27)</f>
        <v>-2.94117647058824</v>
      </c>
      <c r="T27" s="45">
        <f>R27*S27</f>
        <v>-50</v>
      </c>
      <c r="U27" s="7"/>
    </row>
  </sheetData>
  <mergeCells count="123">
    <mergeCell ref="A1:T1"/>
    <mergeCell ref="A2:T2"/>
    <mergeCell ref="B3:F3"/>
    <mergeCell ref="G3:K3"/>
    <mergeCell ref="L3:T3"/>
    <mergeCell ref="A3:A4"/>
    <mergeCell ref="A5:A7"/>
    <mergeCell ref="A8:A9"/>
    <mergeCell ref="A10:A11"/>
    <mergeCell ref="A12:A13"/>
    <mergeCell ref="A14:A15"/>
    <mergeCell ref="A16:A18"/>
    <mergeCell ref="A20:A22"/>
    <mergeCell ref="A23:A25"/>
    <mergeCell ref="B5:B7"/>
    <mergeCell ref="B8:B9"/>
    <mergeCell ref="B10:B11"/>
    <mergeCell ref="B12:B13"/>
    <mergeCell ref="B14:B15"/>
    <mergeCell ref="B16:B18"/>
    <mergeCell ref="B20:B22"/>
    <mergeCell ref="B23:B25"/>
    <mergeCell ref="C5:C7"/>
    <mergeCell ref="C8:C9"/>
    <mergeCell ref="C10:C11"/>
    <mergeCell ref="C12:C13"/>
    <mergeCell ref="C14:C15"/>
    <mergeCell ref="C16:C18"/>
    <mergeCell ref="C20:C22"/>
    <mergeCell ref="C23:C25"/>
    <mergeCell ref="D5:D7"/>
    <mergeCell ref="D8:D9"/>
    <mergeCell ref="D10:D11"/>
    <mergeCell ref="D12:D13"/>
    <mergeCell ref="D14:D15"/>
    <mergeCell ref="D16:D18"/>
    <mergeCell ref="D20:D22"/>
    <mergeCell ref="D23:D25"/>
    <mergeCell ref="E5:E7"/>
    <mergeCell ref="E8:E9"/>
    <mergeCell ref="E10:E11"/>
    <mergeCell ref="E12:E13"/>
    <mergeCell ref="E14:E15"/>
    <mergeCell ref="E16:E18"/>
    <mergeCell ref="F5:F7"/>
    <mergeCell ref="F8:F9"/>
    <mergeCell ref="F10:F11"/>
    <mergeCell ref="F12:F13"/>
    <mergeCell ref="F14:F15"/>
    <mergeCell ref="F16:F18"/>
    <mergeCell ref="G5:G7"/>
    <mergeCell ref="G8:G9"/>
    <mergeCell ref="G10:G11"/>
    <mergeCell ref="G12:G13"/>
    <mergeCell ref="G14:G15"/>
    <mergeCell ref="G16:G18"/>
    <mergeCell ref="G20:G22"/>
    <mergeCell ref="G23:G25"/>
    <mergeCell ref="H5:H7"/>
    <mergeCell ref="H8:H9"/>
    <mergeCell ref="H10:H11"/>
    <mergeCell ref="H12:H13"/>
    <mergeCell ref="H14:H15"/>
    <mergeCell ref="H16:H18"/>
    <mergeCell ref="H20:H22"/>
    <mergeCell ref="H23:H25"/>
    <mergeCell ref="I5:I7"/>
    <mergeCell ref="I8:I9"/>
    <mergeCell ref="I10:I11"/>
    <mergeCell ref="I12:I13"/>
    <mergeCell ref="I14:I15"/>
    <mergeCell ref="I16:I18"/>
    <mergeCell ref="I20:I22"/>
    <mergeCell ref="I23:I25"/>
    <mergeCell ref="J5:J7"/>
    <mergeCell ref="J8:J9"/>
    <mergeCell ref="J10:J11"/>
    <mergeCell ref="J12:J13"/>
    <mergeCell ref="J14:J15"/>
    <mergeCell ref="J16:J18"/>
    <mergeCell ref="J20:J22"/>
    <mergeCell ref="J23:J25"/>
    <mergeCell ref="K5:K7"/>
    <mergeCell ref="K8:K9"/>
    <mergeCell ref="K10:K11"/>
    <mergeCell ref="K12:K13"/>
    <mergeCell ref="K14:K15"/>
    <mergeCell ref="K16:K18"/>
    <mergeCell ref="K20:K22"/>
    <mergeCell ref="K23:K25"/>
    <mergeCell ref="L5:L7"/>
    <mergeCell ref="L8:L9"/>
    <mergeCell ref="L10:L11"/>
    <mergeCell ref="L12:L13"/>
    <mergeCell ref="L14:L15"/>
    <mergeCell ref="L16:L18"/>
    <mergeCell ref="L20:L22"/>
    <mergeCell ref="L23:L25"/>
    <mergeCell ref="M5:M7"/>
    <mergeCell ref="M8:M9"/>
    <mergeCell ref="M10:M11"/>
    <mergeCell ref="M12:M13"/>
    <mergeCell ref="M14:M15"/>
    <mergeCell ref="M16:M18"/>
    <mergeCell ref="M20:M22"/>
    <mergeCell ref="M23:M25"/>
    <mergeCell ref="N5:N7"/>
    <mergeCell ref="N8:N9"/>
    <mergeCell ref="N10:N11"/>
    <mergeCell ref="N12:N13"/>
    <mergeCell ref="N14:N15"/>
    <mergeCell ref="N16:N18"/>
    <mergeCell ref="N20:N22"/>
    <mergeCell ref="N23:N25"/>
    <mergeCell ref="S5:S7"/>
    <mergeCell ref="S8:S9"/>
    <mergeCell ref="S10:S11"/>
    <mergeCell ref="S12:S13"/>
    <mergeCell ref="S14:S15"/>
    <mergeCell ref="S16:S18"/>
    <mergeCell ref="S20:S22"/>
    <mergeCell ref="S23:S25"/>
    <mergeCell ref="U26:U27"/>
  </mergeCells>
  <conditionalFormatting sqref="O7">
    <cfRule type="duplicateValues" dxfId="0" priority="13" stopIfTrue="1"/>
  </conditionalFormatting>
  <conditionalFormatting sqref="O8">
    <cfRule type="duplicateValues" dxfId="0" priority="12" stopIfTrue="1"/>
  </conditionalFormatting>
  <conditionalFormatting sqref="O9">
    <cfRule type="duplicateValues" dxfId="0" priority="11" stopIfTrue="1"/>
  </conditionalFormatting>
  <conditionalFormatting sqref="O12">
    <cfRule type="duplicateValues" dxfId="0" priority="10" stopIfTrue="1"/>
  </conditionalFormatting>
  <conditionalFormatting sqref="O18">
    <cfRule type="duplicateValues" dxfId="0" priority="9" stopIfTrue="1"/>
  </conditionalFormatting>
  <conditionalFormatting sqref="O19">
    <cfRule type="duplicateValues" dxfId="0" priority="8" stopIfTrue="1"/>
  </conditionalFormatting>
  <conditionalFormatting sqref="O21">
    <cfRule type="duplicateValues" dxfId="0" priority="7" stopIfTrue="1"/>
  </conditionalFormatting>
  <conditionalFormatting sqref="O22">
    <cfRule type="duplicateValues" dxfId="0" priority="6" stopIfTrue="1"/>
  </conditionalFormatting>
  <conditionalFormatting sqref="O23">
    <cfRule type="duplicateValues" dxfId="0" priority="5" stopIfTrue="1"/>
  </conditionalFormatting>
  <conditionalFormatting sqref="O24">
    <cfRule type="duplicateValues" dxfId="0" priority="4" stopIfTrue="1"/>
  </conditionalFormatting>
  <conditionalFormatting sqref="O25">
    <cfRule type="duplicateValues" dxfId="0" priority="3" stopIfTrue="1"/>
  </conditionalFormatting>
  <conditionalFormatting sqref="O26">
    <cfRule type="duplicateValues" dxfId="0" priority="2" stopIfTrue="1"/>
  </conditionalFormatting>
  <conditionalFormatting sqref="O27">
    <cfRule type="duplicateValues" dxfId="0" priority="1" stopIfTrue="1"/>
  </conditionalFormatting>
  <conditionalFormatting sqref="O5:O6">
    <cfRule type="duplicateValues" dxfId="0" priority="14" stopIfTrue="1"/>
  </conditionalFormatting>
  <conditionalFormatting sqref="O3:O4 O28:O65441">
    <cfRule type="duplicateValues" dxfId="0" priority="22" stopIfTrue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zoomScale="55" zoomScaleNormal="55" workbookViewId="0">
      <selection activeCell="O5" sqref="O5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3" customWidth="1"/>
    <col min="7" max="7" width="7.1" style="3" customWidth="1"/>
    <col min="8" max="8" width="5.875" style="3" customWidth="1"/>
    <col min="9" max="9" width="7.75833333333333" style="3" customWidth="1"/>
    <col min="10" max="10" width="5.875" style="3" customWidth="1"/>
    <col min="11" max="11" width="8.23333333333333" style="3" customWidth="1"/>
    <col min="12" max="12" width="8.125" style="3" customWidth="1"/>
    <col min="13" max="14" width="13.5416666666667" style="7" customWidth="1"/>
    <col min="15" max="15" width="14.7583333333333" style="3" customWidth="1"/>
    <col min="16" max="17" width="15.275" style="3"/>
    <col min="18" max="16384" width="9" style="3"/>
  </cols>
  <sheetData>
    <row r="1" s="3" customFormat="1" ht="35" customHeight="1" spans="1:16">
      <c r="A1" s="8" t="s">
        <v>64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42"/>
      <c r="N1" s="42"/>
      <c r="O1" s="8"/>
      <c r="P1" s="8"/>
    </row>
    <row r="2" s="4" customFormat="1" ht="73" customHeight="1" spans="1:16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3" customFormat="1" ht="29" customHeight="1" spans="1:16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15" t="s">
        <v>50</v>
      </c>
      <c r="G3" s="12" t="s">
        <v>66</v>
      </c>
      <c r="H3" s="13" t="s">
        <v>67</v>
      </c>
      <c r="I3" s="13"/>
      <c r="J3" s="13"/>
      <c r="K3" s="13"/>
      <c r="L3" s="75" t="s">
        <v>45</v>
      </c>
      <c r="M3" s="15" t="s">
        <v>51</v>
      </c>
      <c r="N3" s="12" t="s">
        <v>68</v>
      </c>
      <c r="O3" s="11" t="s">
        <v>52</v>
      </c>
      <c r="P3" s="10" t="s">
        <v>69</v>
      </c>
    </row>
    <row r="4" s="5" customFormat="1" ht="36" customHeight="1" spans="1:16">
      <c r="A4" s="10"/>
      <c r="B4" s="13"/>
      <c r="C4" s="11"/>
      <c r="D4" s="11"/>
      <c r="E4" s="11"/>
      <c r="F4" s="15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75"/>
      <c r="M4" s="15"/>
      <c r="N4" s="15"/>
      <c r="O4" s="11"/>
      <c r="P4" s="10"/>
    </row>
    <row r="5" s="3" customFormat="1" customHeight="1" spans="1:16">
      <c r="A5" s="17">
        <v>301</v>
      </c>
      <c r="B5" s="57" t="s">
        <v>53</v>
      </c>
      <c r="C5" s="18" t="s">
        <v>6</v>
      </c>
      <c r="D5" s="58">
        <v>45592</v>
      </c>
      <c r="E5" s="58"/>
      <c r="F5" s="31">
        <v>30</v>
      </c>
      <c r="G5" s="19">
        <v>150</v>
      </c>
      <c r="H5" s="20">
        <v>0</v>
      </c>
      <c r="I5" s="20">
        <v>240</v>
      </c>
      <c r="J5" s="17">
        <v>1.5</v>
      </c>
      <c r="K5" s="17">
        <f t="shared" ref="K5:K10" si="0">I5-H5</f>
        <v>240</v>
      </c>
      <c r="L5" s="10">
        <f>K5-G5</f>
        <v>90</v>
      </c>
      <c r="M5" s="43">
        <f>L5*J5</f>
        <v>135</v>
      </c>
      <c r="N5" s="44">
        <f>M5/SUM(F5:F7)</f>
        <v>1.5</v>
      </c>
      <c r="O5" s="45">
        <f>F5*N5</f>
        <v>45</v>
      </c>
      <c r="P5" s="17"/>
    </row>
    <row r="6" s="3" customFormat="1" customHeight="1" spans="1:16">
      <c r="A6" s="17"/>
      <c r="B6" s="60"/>
      <c r="C6" s="18" t="s">
        <v>7</v>
      </c>
      <c r="D6" s="58">
        <v>45592</v>
      </c>
      <c r="E6" s="58"/>
      <c r="F6" s="31">
        <v>30</v>
      </c>
      <c r="G6" s="22"/>
      <c r="H6" s="20"/>
      <c r="I6" s="20"/>
      <c r="J6" s="17"/>
      <c r="K6" s="17"/>
      <c r="L6" s="10"/>
      <c r="M6" s="43"/>
      <c r="N6" s="46"/>
      <c r="O6" s="45">
        <f>F6*N5</f>
        <v>45</v>
      </c>
      <c r="P6" s="17"/>
    </row>
    <row r="7" s="3" customFormat="1" customHeight="1" spans="1:16">
      <c r="A7" s="17"/>
      <c r="B7" s="61"/>
      <c r="C7" s="23" t="s">
        <v>54</v>
      </c>
      <c r="D7" s="58">
        <v>45592</v>
      </c>
      <c r="E7" s="58"/>
      <c r="F7" s="31">
        <v>30</v>
      </c>
      <c r="G7" s="24"/>
      <c r="H7" s="20"/>
      <c r="I7" s="20"/>
      <c r="J7" s="17"/>
      <c r="K7" s="17"/>
      <c r="L7" s="10"/>
      <c r="M7" s="43"/>
      <c r="N7" s="47"/>
      <c r="O7" s="45">
        <f>F7*N5</f>
        <v>45</v>
      </c>
      <c r="P7" s="17"/>
    </row>
    <row r="8" s="3" customFormat="1" customHeight="1" spans="1:16">
      <c r="A8" s="17">
        <v>302</v>
      </c>
      <c r="B8" s="57" t="s">
        <v>53</v>
      </c>
      <c r="C8" s="23" t="s">
        <v>8</v>
      </c>
      <c r="D8" s="58">
        <v>45592</v>
      </c>
      <c r="E8" s="58"/>
      <c r="F8" s="31">
        <v>30</v>
      </c>
      <c r="G8" s="19">
        <v>100</v>
      </c>
      <c r="H8" s="20">
        <v>0</v>
      </c>
      <c r="I8" s="20">
        <v>213</v>
      </c>
      <c r="J8" s="17">
        <v>1.5</v>
      </c>
      <c r="K8" s="17">
        <f t="shared" si="0"/>
        <v>213</v>
      </c>
      <c r="L8" s="10">
        <f>K8-G8</f>
        <v>113</v>
      </c>
      <c r="M8" s="43">
        <f>L8*J8</f>
        <v>169.5</v>
      </c>
      <c r="N8" s="44">
        <f>M8/SUM(F8:F9)</f>
        <v>2.825</v>
      </c>
      <c r="O8" s="45">
        <f>F8*N8</f>
        <v>84.75</v>
      </c>
      <c r="P8" s="17"/>
    </row>
    <row r="9" s="3" customFormat="1" customHeight="1" spans="1:16">
      <c r="A9" s="17"/>
      <c r="B9" s="61"/>
      <c r="C9" s="23" t="s">
        <v>9</v>
      </c>
      <c r="D9" s="58">
        <v>45592</v>
      </c>
      <c r="E9" s="58"/>
      <c r="F9" s="31">
        <v>30</v>
      </c>
      <c r="G9" s="24"/>
      <c r="H9" s="20"/>
      <c r="I9" s="20"/>
      <c r="J9" s="17"/>
      <c r="K9" s="17"/>
      <c r="L9" s="10"/>
      <c r="M9" s="43"/>
      <c r="N9" s="47"/>
      <c r="O9" s="45">
        <f>F9*N8</f>
        <v>84.75</v>
      </c>
      <c r="P9" s="17"/>
    </row>
    <row r="10" s="3" customFormat="1" customHeight="1" spans="1:16">
      <c r="A10" s="17">
        <v>303</v>
      </c>
      <c r="B10" s="57" t="s">
        <v>55</v>
      </c>
      <c r="C10" s="25" t="s">
        <v>12</v>
      </c>
      <c r="D10" s="58">
        <v>45592</v>
      </c>
      <c r="E10" s="58"/>
      <c r="F10" s="17">
        <v>30</v>
      </c>
      <c r="G10" s="19">
        <v>100</v>
      </c>
      <c r="H10" s="20">
        <v>0</v>
      </c>
      <c r="I10" s="20">
        <v>37</v>
      </c>
      <c r="J10" s="17">
        <v>1.5</v>
      </c>
      <c r="K10" s="17">
        <f t="shared" si="0"/>
        <v>37</v>
      </c>
      <c r="L10" s="10">
        <f>K10-G10</f>
        <v>-63</v>
      </c>
      <c r="M10" s="43">
        <f>L10*J10</f>
        <v>-94.5</v>
      </c>
      <c r="N10" s="44">
        <f>M10/SUM(F10:F11)</f>
        <v>-1.575</v>
      </c>
      <c r="O10" s="45">
        <f>F10*N10</f>
        <v>-47.25</v>
      </c>
      <c r="P10" s="17"/>
    </row>
    <row r="11" s="3" customFormat="1" customHeight="1" spans="1:16">
      <c r="A11" s="17"/>
      <c r="B11" s="61"/>
      <c r="C11" s="25" t="s">
        <v>13</v>
      </c>
      <c r="D11" s="58">
        <v>45592</v>
      </c>
      <c r="E11" s="58"/>
      <c r="F11" s="17">
        <v>30</v>
      </c>
      <c r="G11" s="24"/>
      <c r="H11" s="20"/>
      <c r="I11" s="20"/>
      <c r="J11" s="17"/>
      <c r="K11" s="17"/>
      <c r="L11" s="10"/>
      <c r="M11" s="43"/>
      <c r="N11" s="47"/>
      <c r="O11" s="45">
        <f>F11*N10</f>
        <v>-47.25</v>
      </c>
      <c r="P11" s="17"/>
    </row>
    <row r="12" s="3" customFormat="1" customHeight="1" spans="1:16">
      <c r="A12" s="17">
        <v>305</v>
      </c>
      <c r="B12" s="57" t="s">
        <v>55</v>
      </c>
      <c r="C12" s="23" t="s">
        <v>56</v>
      </c>
      <c r="D12" s="58"/>
      <c r="E12" s="58"/>
      <c r="F12" s="76"/>
      <c r="G12" s="31"/>
      <c r="H12" s="20">
        <v>0</v>
      </c>
      <c r="I12" s="20">
        <v>16</v>
      </c>
      <c r="J12" s="17">
        <v>1.5</v>
      </c>
      <c r="K12" s="17">
        <f t="shared" ref="K12:K16" si="1">I12-H12</f>
        <v>16</v>
      </c>
      <c r="L12" s="10">
        <f>K12-G13</f>
        <v>-7.33333333333334</v>
      </c>
      <c r="M12" s="43">
        <f>L12*J12</f>
        <v>-11</v>
      </c>
      <c r="N12" s="44">
        <f>M12/SUM(F12:F13)</f>
        <v>-0.785714285714286</v>
      </c>
      <c r="O12" s="45">
        <f>F12*N12</f>
        <v>0</v>
      </c>
      <c r="P12" s="48" t="s">
        <v>70</v>
      </c>
    </row>
    <row r="13" s="3" customFormat="1" customHeight="1" spans="1:16">
      <c r="A13" s="17"/>
      <c r="B13" s="61"/>
      <c r="C13" s="23" t="s">
        <v>14</v>
      </c>
      <c r="D13" s="58">
        <v>45592</v>
      </c>
      <c r="E13" s="58"/>
      <c r="F13" s="31">
        <v>14</v>
      </c>
      <c r="G13" s="26">
        <f>50/30*F13</f>
        <v>23.3333333333333</v>
      </c>
      <c r="H13" s="20"/>
      <c r="I13" s="20"/>
      <c r="J13" s="17"/>
      <c r="K13" s="17"/>
      <c r="L13" s="10"/>
      <c r="M13" s="43"/>
      <c r="N13" s="47"/>
      <c r="O13" s="45">
        <f>F13*N12</f>
        <v>-11</v>
      </c>
      <c r="P13" s="17"/>
    </row>
    <row r="14" s="3" customFormat="1" customHeight="1" spans="1:16">
      <c r="A14" s="17">
        <v>306</v>
      </c>
      <c r="B14" s="57" t="s">
        <v>57</v>
      </c>
      <c r="C14" s="27" t="s">
        <v>16</v>
      </c>
      <c r="D14" s="58">
        <v>45597</v>
      </c>
      <c r="E14" s="58"/>
      <c r="F14" s="17">
        <v>25</v>
      </c>
      <c r="G14" s="19">
        <v>100</v>
      </c>
      <c r="H14" s="28">
        <v>0</v>
      </c>
      <c r="I14" s="28">
        <v>3</v>
      </c>
      <c r="J14" s="19">
        <v>1.5</v>
      </c>
      <c r="K14" s="19">
        <f t="shared" si="1"/>
        <v>3</v>
      </c>
      <c r="L14" s="10">
        <f>K14-G14</f>
        <v>-97</v>
      </c>
      <c r="M14" s="43">
        <f>L14*J14</f>
        <v>-145.5</v>
      </c>
      <c r="N14" s="44">
        <f>M14/SUM(F14:F15)</f>
        <v>-2.91</v>
      </c>
      <c r="O14" s="45">
        <f>F14*N14</f>
        <v>-72.75</v>
      </c>
      <c r="P14" s="48"/>
    </row>
    <row r="15" s="3" customFormat="1" customHeight="1" spans="1:16">
      <c r="A15" s="17"/>
      <c r="B15" s="61"/>
      <c r="C15" s="27" t="s">
        <v>17</v>
      </c>
      <c r="D15" s="58">
        <v>45597</v>
      </c>
      <c r="E15" s="58"/>
      <c r="F15" s="17">
        <v>25</v>
      </c>
      <c r="G15" s="24"/>
      <c r="H15" s="29"/>
      <c r="I15" s="29"/>
      <c r="J15" s="22"/>
      <c r="K15" s="22"/>
      <c r="L15" s="10"/>
      <c r="M15" s="43"/>
      <c r="N15" s="47"/>
      <c r="O15" s="45">
        <f>F15*N14</f>
        <v>-72.75</v>
      </c>
      <c r="P15" s="48"/>
    </row>
    <row r="16" s="3" customFormat="1" customHeight="1" spans="1:16">
      <c r="A16" s="17">
        <v>307</v>
      </c>
      <c r="B16" s="57" t="s">
        <v>58</v>
      </c>
      <c r="C16" s="30" t="s">
        <v>19</v>
      </c>
      <c r="D16" s="58">
        <v>45597</v>
      </c>
      <c r="E16" s="58"/>
      <c r="F16" s="17">
        <v>25</v>
      </c>
      <c r="G16" s="19">
        <v>200</v>
      </c>
      <c r="H16" s="20">
        <v>0</v>
      </c>
      <c r="I16" s="20">
        <v>12</v>
      </c>
      <c r="J16" s="17">
        <v>1.5</v>
      </c>
      <c r="K16" s="17">
        <f t="shared" si="1"/>
        <v>12</v>
      </c>
      <c r="L16" s="10">
        <f>K16-G16</f>
        <v>-188</v>
      </c>
      <c r="M16" s="43">
        <f>L16*J16</f>
        <v>-282</v>
      </c>
      <c r="N16" s="44">
        <f>M16/SUM(F16:F18)</f>
        <v>-3.76</v>
      </c>
      <c r="O16" s="45">
        <f>F16*N16</f>
        <v>-94</v>
      </c>
      <c r="P16" s="48"/>
    </row>
    <row r="17" s="3" customFormat="1" customHeight="1" spans="1:16">
      <c r="A17" s="17"/>
      <c r="B17" s="60"/>
      <c r="C17" s="30" t="s">
        <v>20</v>
      </c>
      <c r="D17" s="58">
        <v>45597</v>
      </c>
      <c r="E17" s="58"/>
      <c r="F17" s="17">
        <v>25</v>
      </c>
      <c r="G17" s="22"/>
      <c r="H17" s="20"/>
      <c r="I17" s="20"/>
      <c r="J17" s="17"/>
      <c r="K17" s="17"/>
      <c r="L17" s="10"/>
      <c r="M17" s="43"/>
      <c r="N17" s="46"/>
      <c r="O17" s="45">
        <f>F17*N16</f>
        <v>-94</v>
      </c>
      <c r="P17" s="48"/>
    </row>
    <row r="18" s="3" customFormat="1" customHeight="1" spans="1:16">
      <c r="A18" s="17"/>
      <c r="B18" s="61"/>
      <c r="C18" s="18" t="s">
        <v>21</v>
      </c>
      <c r="D18" s="58">
        <v>45597</v>
      </c>
      <c r="E18" s="58"/>
      <c r="F18" s="17">
        <v>25</v>
      </c>
      <c r="G18" s="24"/>
      <c r="H18" s="20"/>
      <c r="I18" s="20"/>
      <c r="J18" s="17"/>
      <c r="K18" s="17"/>
      <c r="L18" s="10"/>
      <c r="M18" s="43"/>
      <c r="N18" s="47"/>
      <c r="O18" s="45">
        <f>F18*N16</f>
        <v>-94</v>
      </c>
      <c r="P18" s="48"/>
    </row>
    <row r="19" s="3" customFormat="1" customHeight="1" spans="1:16">
      <c r="A19" s="17">
        <v>308</v>
      </c>
      <c r="B19" s="57" t="s">
        <v>59</v>
      </c>
      <c r="C19" s="30" t="s">
        <v>22</v>
      </c>
      <c r="D19" s="58">
        <v>45592</v>
      </c>
      <c r="E19" s="58"/>
      <c r="F19" s="17">
        <v>30</v>
      </c>
      <c r="G19" s="31">
        <v>100</v>
      </c>
      <c r="H19" s="20">
        <v>0</v>
      </c>
      <c r="I19" s="20">
        <v>150</v>
      </c>
      <c r="J19" s="17">
        <v>1.5</v>
      </c>
      <c r="K19" s="17">
        <f t="shared" ref="K19:K23" si="2">I19-H19</f>
        <v>150</v>
      </c>
      <c r="L19" s="77">
        <f>K19-G19</f>
        <v>50</v>
      </c>
      <c r="M19" s="43">
        <f>L19*J19</f>
        <v>75</v>
      </c>
      <c r="N19" s="43">
        <f>M19/SUM(F19)</f>
        <v>2.5</v>
      </c>
      <c r="O19" s="45">
        <f>F19*N19</f>
        <v>75</v>
      </c>
      <c r="P19" s="17"/>
    </row>
    <row r="20" customHeight="1" spans="1:16">
      <c r="A20" s="33">
        <v>311</v>
      </c>
      <c r="B20" s="57" t="s">
        <v>58</v>
      </c>
      <c r="C20" s="18" t="s">
        <v>23</v>
      </c>
      <c r="D20" s="58">
        <v>45592</v>
      </c>
      <c r="E20" s="58"/>
      <c r="F20" s="17">
        <v>30</v>
      </c>
      <c r="G20" s="31">
        <v>50</v>
      </c>
      <c r="H20" s="34">
        <v>0</v>
      </c>
      <c r="I20" s="34">
        <v>88</v>
      </c>
      <c r="J20" s="33">
        <v>1.5</v>
      </c>
      <c r="K20" s="33">
        <f t="shared" si="2"/>
        <v>88</v>
      </c>
      <c r="L20" s="10">
        <f>K20-G20-G21</f>
        <v>34.6666666666667</v>
      </c>
      <c r="M20" s="43">
        <f>L20*J20</f>
        <v>52</v>
      </c>
      <c r="N20" s="44">
        <f>M20/SUM(F20:F22)</f>
        <v>1.625</v>
      </c>
      <c r="O20" s="45">
        <f>F20*N20</f>
        <v>48.75</v>
      </c>
      <c r="P20" s="17"/>
    </row>
    <row r="21" customHeight="1" spans="1:16">
      <c r="A21" s="35"/>
      <c r="B21" s="60"/>
      <c r="C21" s="18" t="s">
        <v>60</v>
      </c>
      <c r="D21" s="58">
        <v>45603</v>
      </c>
      <c r="E21" s="58">
        <v>45604</v>
      </c>
      <c r="F21" s="17">
        <v>2</v>
      </c>
      <c r="G21" s="36">
        <f>50/30*2</f>
        <v>3.33333333333333</v>
      </c>
      <c r="H21" s="37"/>
      <c r="I21" s="37"/>
      <c r="J21" s="35"/>
      <c r="K21" s="35"/>
      <c r="L21" s="10"/>
      <c r="M21" s="43"/>
      <c r="N21" s="46"/>
      <c r="O21" s="45">
        <f>F21*N20</f>
        <v>3.25</v>
      </c>
      <c r="P21" s="78"/>
    </row>
    <row r="22" customHeight="1" spans="1:16">
      <c r="A22" s="38"/>
      <c r="B22" s="61"/>
      <c r="C22" s="18" t="s">
        <v>61</v>
      </c>
      <c r="D22" s="58"/>
      <c r="E22" s="58"/>
      <c r="F22" s="17"/>
      <c r="G22" s="31"/>
      <c r="H22" s="39"/>
      <c r="I22" s="39"/>
      <c r="J22" s="38"/>
      <c r="K22" s="38"/>
      <c r="L22" s="10"/>
      <c r="M22" s="43"/>
      <c r="N22" s="47"/>
      <c r="O22" s="45">
        <f>F22*N20</f>
        <v>0</v>
      </c>
      <c r="P22" s="48" t="s">
        <v>70</v>
      </c>
    </row>
    <row r="23" customHeight="1" spans="1:16">
      <c r="A23" s="33">
        <v>312</v>
      </c>
      <c r="B23" s="57" t="s">
        <v>58</v>
      </c>
      <c r="C23" s="18" t="s">
        <v>26</v>
      </c>
      <c r="D23" s="58">
        <v>45592</v>
      </c>
      <c r="E23" s="58"/>
      <c r="F23" s="17">
        <v>30</v>
      </c>
      <c r="G23" s="31">
        <v>50</v>
      </c>
      <c r="H23" s="34">
        <v>0</v>
      </c>
      <c r="I23" s="34">
        <v>108</v>
      </c>
      <c r="J23" s="33">
        <v>1.5</v>
      </c>
      <c r="K23" s="33">
        <f t="shared" si="2"/>
        <v>108</v>
      </c>
      <c r="L23" s="10">
        <f>K23-G23-G24-G25</f>
        <v>-22</v>
      </c>
      <c r="M23" s="44">
        <f>L23*J23</f>
        <v>-33</v>
      </c>
      <c r="N23" s="44">
        <f>M23/SUM(F23:F25)</f>
        <v>-0.423076923076923</v>
      </c>
      <c r="O23" s="45">
        <f>F23*N23</f>
        <v>-12.6923076923077</v>
      </c>
      <c r="P23" s="17"/>
    </row>
    <row r="24" customHeight="1" spans="1:16">
      <c r="A24" s="35"/>
      <c r="B24" s="60"/>
      <c r="C24" s="18" t="s">
        <v>28</v>
      </c>
      <c r="D24" s="58">
        <v>45597</v>
      </c>
      <c r="E24" s="58"/>
      <c r="F24" s="17">
        <v>25</v>
      </c>
      <c r="G24" s="26">
        <f>50/30*F24</f>
        <v>41.6666666666667</v>
      </c>
      <c r="H24" s="37"/>
      <c r="I24" s="37"/>
      <c r="J24" s="35"/>
      <c r="K24" s="35"/>
      <c r="L24" s="10"/>
      <c r="M24" s="46"/>
      <c r="N24" s="46"/>
      <c r="O24" s="45">
        <f>F24*N23</f>
        <v>-10.5769230769231</v>
      </c>
      <c r="P24" s="17"/>
    </row>
    <row r="25" customHeight="1" spans="1:16">
      <c r="A25" s="38"/>
      <c r="B25" s="61"/>
      <c r="C25" s="18" t="s">
        <v>62</v>
      </c>
      <c r="D25" s="58">
        <v>45599</v>
      </c>
      <c r="E25" s="58"/>
      <c r="F25" s="17">
        <v>23</v>
      </c>
      <c r="G25" s="26">
        <f>50/30*F25</f>
        <v>38.3333333333333</v>
      </c>
      <c r="H25" s="39"/>
      <c r="I25" s="39"/>
      <c r="J25" s="38"/>
      <c r="K25" s="38"/>
      <c r="L25" s="10"/>
      <c r="M25" s="47"/>
      <c r="N25" s="47"/>
      <c r="O25" s="45">
        <f>F25*N23</f>
        <v>-9.73076923076924</v>
      </c>
      <c r="P25" s="17"/>
    </row>
    <row r="26" customHeight="1" spans="1:16">
      <c r="A26" s="40" t="s">
        <v>29</v>
      </c>
      <c r="B26" s="57" t="s">
        <v>55</v>
      </c>
      <c r="C26" s="18" t="s">
        <v>30</v>
      </c>
      <c r="D26" s="58">
        <v>45592</v>
      </c>
      <c r="E26" s="58"/>
      <c r="F26" s="17">
        <v>30</v>
      </c>
      <c r="G26" s="31">
        <v>50</v>
      </c>
      <c r="H26" s="20">
        <v>0</v>
      </c>
      <c r="I26" s="20"/>
      <c r="J26" s="17">
        <v>1.5</v>
      </c>
      <c r="K26" s="17">
        <f>I26-H26</f>
        <v>0</v>
      </c>
      <c r="L26" s="41">
        <f>K26-G26</f>
        <v>-50</v>
      </c>
      <c r="M26" s="43">
        <f>L26*J26</f>
        <v>-75</v>
      </c>
      <c r="N26" s="43">
        <f>M26/SUM(F26)</f>
        <v>-2.5</v>
      </c>
      <c r="O26" s="45">
        <f>F26*N26</f>
        <v>-75</v>
      </c>
      <c r="P26" s="49" t="s">
        <v>63</v>
      </c>
    </row>
    <row r="27" customHeight="1" spans="1:16">
      <c r="A27" s="40" t="s">
        <v>31</v>
      </c>
      <c r="B27" s="48" t="s">
        <v>55</v>
      </c>
      <c r="C27" s="18" t="s">
        <v>32</v>
      </c>
      <c r="D27" s="58">
        <v>45605</v>
      </c>
      <c r="E27" s="58"/>
      <c r="F27" s="17">
        <v>17</v>
      </c>
      <c r="G27" s="31">
        <v>50</v>
      </c>
      <c r="H27" s="20">
        <v>0</v>
      </c>
      <c r="I27" s="20"/>
      <c r="J27" s="17">
        <v>1.5</v>
      </c>
      <c r="K27" s="17">
        <f>I27-H27</f>
        <v>0</v>
      </c>
      <c r="L27" s="10">
        <f>K27-G27</f>
        <v>-50</v>
      </c>
      <c r="M27" s="43">
        <f>L27*J27</f>
        <v>-75</v>
      </c>
      <c r="N27" s="43">
        <f>M27/SUM(F27)</f>
        <v>-4.41176470588235</v>
      </c>
      <c r="O27" s="45">
        <f>F27*N27</f>
        <v>-75</v>
      </c>
      <c r="P27" s="50"/>
    </row>
  </sheetData>
  <mergeCells count="93">
    <mergeCell ref="A1:P1"/>
    <mergeCell ref="A2:P2"/>
    <mergeCell ref="H3:K3"/>
    <mergeCell ref="A3:A4"/>
    <mergeCell ref="A5:A7"/>
    <mergeCell ref="A8:A9"/>
    <mergeCell ref="A10:A11"/>
    <mergeCell ref="A12:A13"/>
    <mergeCell ref="A14:A15"/>
    <mergeCell ref="A16:A18"/>
    <mergeCell ref="A20:A22"/>
    <mergeCell ref="A23:A25"/>
    <mergeCell ref="B3:B4"/>
    <mergeCell ref="B5:B7"/>
    <mergeCell ref="B8:B9"/>
    <mergeCell ref="B10:B11"/>
    <mergeCell ref="B12:B13"/>
    <mergeCell ref="B14:B15"/>
    <mergeCell ref="B16:B18"/>
    <mergeCell ref="B20:B22"/>
    <mergeCell ref="B23:B25"/>
    <mergeCell ref="C3:C4"/>
    <mergeCell ref="D3:D4"/>
    <mergeCell ref="E3:E4"/>
    <mergeCell ref="F3:F4"/>
    <mergeCell ref="G3:G4"/>
    <mergeCell ref="G5:G7"/>
    <mergeCell ref="G8:G9"/>
    <mergeCell ref="G10:G11"/>
    <mergeCell ref="G14:G15"/>
    <mergeCell ref="G16:G18"/>
    <mergeCell ref="H5:H7"/>
    <mergeCell ref="H8:H9"/>
    <mergeCell ref="H10:H11"/>
    <mergeCell ref="H12:H13"/>
    <mergeCell ref="H14:H15"/>
    <mergeCell ref="H16:H18"/>
    <mergeCell ref="H20:H22"/>
    <mergeCell ref="H23:H25"/>
    <mergeCell ref="I5:I7"/>
    <mergeCell ref="I8:I9"/>
    <mergeCell ref="I10:I11"/>
    <mergeCell ref="I12:I13"/>
    <mergeCell ref="I14:I15"/>
    <mergeCell ref="I16:I18"/>
    <mergeCell ref="I20:I22"/>
    <mergeCell ref="I23:I25"/>
    <mergeCell ref="J5:J7"/>
    <mergeCell ref="J8:J9"/>
    <mergeCell ref="J10:J11"/>
    <mergeCell ref="J12:J13"/>
    <mergeCell ref="J14:J15"/>
    <mergeCell ref="J16:J18"/>
    <mergeCell ref="J20:J22"/>
    <mergeCell ref="J23:J25"/>
    <mergeCell ref="K5:K7"/>
    <mergeCell ref="K8:K9"/>
    <mergeCell ref="K10:K11"/>
    <mergeCell ref="K12:K13"/>
    <mergeCell ref="K14:K15"/>
    <mergeCell ref="K16:K18"/>
    <mergeCell ref="K20:K22"/>
    <mergeCell ref="K23:K25"/>
    <mergeCell ref="L3:L4"/>
    <mergeCell ref="L5:L7"/>
    <mergeCell ref="L8:L9"/>
    <mergeCell ref="L10:L11"/>
    <mergeCell ref="L12:L13"/>
    <mergeCell ref="L14:L15"/>
    <mergeCell ref="L16:L18"/>
    <mergeCell ref="L20:L22"/>
    <mergeCell ref="L23:L25"/>
    <mergeCell ref="M3:M4"/>
    <mergeCell ref="M5:M7"/>
    <mergeCell ref="M8:M9"/>
    <mergeCell ref="M10:M11"/>
    <mergeCell ref="M12:M13"/>
    <mergeCell ref="M14:M15"/>
    <mergeCell ref="M16:M18"/>
    <mergeCell ref="M20:M22"/>
    <mergeCell ref="M23:M25"/>
    <mergeCell ref="N3:N4"/>
    <mergeCell ref="N5:N7"/>
    <mergeCell ref="N8:N9"/>
    <mergeCell ref="N10:N11"/>
    <mergeCell ref="N12:N13"/>
    <mergeCell ref="N14:N15"/>
    <mergeCell ref="N16:N18"/>
    <mergeCell ref="N20:N22"/>
    <mergeCell ref="N23:N25"/>
    <mergeCell ref="O3:O4"/>
    <mergeCell ref="P3:P4"/>
    <mergeCell ref="P26:P27"/>
  </mergeCells>
  <conditionalFormatting sqref="D3">
    <cfRule type="duplicateValues" dxfId="0" priority="8" stopIfTrue="1"/>
  </conditionalFormatting>
  <conditionalFormatting sqref="E3">
    <cfRule type="duplicateValues" dxfId="0" priority="7" stopIfTrue="1"/>
  </conditionalFormatting>
  <conditionalFormatting sqref="F3">
    <cfRule type="duplicateValues" dxfId="0" priority="6" stopIfTrue="1"/>
  </conditionalFormatting>
  <conditionalFormatting sqref="G3">
    <cfRule type="duplicateValues" dxfId="0" priority="5" stopIfTrue="1"/>
  </conditionalFormatting>
  <conditionalFormatting sqref="M3">
    <cfRule type="duplicateValues" dxfId="0" priority="4" stopIfTrue="1"/>
  </conditionalFormatting>
  <conditionalFormatting sqref="N3">
    <cfRule type="duplicateValues" dxfId="0" priority="1" stopIfTrue="1"/>
  </conditionalFormatting>
  <conditionalFormatting sqref="O3">
    <cfRule type="duplicateValues" dxfId="0" priority="3" stopIfTrue="1"/>
  </conditionalFormatting>
  <conditionalFormatting sqref="C7">
    <cfRule type="duplicateValues" dxfId="0" priority="21" stopIfTrue="1"/>
  </conditionalFormatting>
  <conditionalFormatting sqref="C8">
    <cfRule type="duplicateValues" dxfId="0" priority="20" stopIfTrue="1"/>
  </conditionalFormatting>
  <conditionalFormatting sqref="C9">
    <cfRule type="duplicateValues" dxfId="0" priority="19" stopIfTrue="1"/>
  </conditionalFormatting>
  <conditionalFormatting sqref="C12">
    <cfRule type="duplicateValues" dxfId="0" priority="18" stopIfTrue="1"/>
  </conditionalFormatting>
  <conditionalFormatting sqref="C18">
    <cfRule type="duplicateValues" dxfId="0" priority="17" stopIfTrue="1"/>
  </conditionalFormatting>
  <conditionalFormatting sqref="C19">
    <cfRule type="duplicateValues" dxfId="0" priority="16" stopIfTrue="1"/>
  </conditionalFormatting>
  <conditionalFormatting sqref="C21">
    <cfRule type="duplicateValues" dxfId="0" priority="15" stopIfTrue="1"/>
  </conditionalFormatting>
  <conditionalFormatting sqref="C22">
    <cfRule type="duplicateValues" dxfId="0" priority="14" stopIfTrue="1"/>
  </conditionalFormatting>
  <conditionalFormatting sqref="C23">
    <cfRule type="duplicateValues" dxfId="0" priority="13" stopIfTrue="1"/>
  </conditionalFormatting>
  <conditionalFormatting sqref="C24">
    <cfRule type="duplicateValues" dxfId="0" priority="12" stopIfTrue="1"/>
  </conditionalFormatting>
  <conditionalFormatting sqref="C25">
    <cfRule type="duplicateValues" dxfId="0" priority="11" stopIfTrue="1"/>
  </conditionalFormatting>
  <conditionalFormatting sqref="C26">
    <cfRule type="duplicateValues" dxfId="0" priority="10" stopIfTrue="1"/>
  </conditionalFormatting>
  <conditionalFormatting sqref="C27">
    <cfRule type="duplicateValues" dxfId="0" priority="2" stopIfTrue="1"/>
  </conditionalFormatting>
  <conditionalFormatting sqref="C5:C6">
    <cfRule type="duplicateValues" dxfId="0" priority="22" stopIfTrue="1"/>
  </conditionalFormatting>
  <conditionalFormatting sqref="C28:C65441 C3">
    <cfRule type="duplicateValues" dxfId="0" priority="23" stopIfTrue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zoomScale="70" zoomScaleNormal="70" zoomScaleSheetLayoutView="85" workbookViewId="0">
      <selection activeCell="E17" sqref="E17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3" customWidth="1"/>
    <col min="7" max="7" width="7.1" style="3" customWidth="1"/>
    <col min="8" max="9" width="6.9" style="3" customWidth="1"/>
    <col min="10" max="10" width="5.875" style="3" customWidth="1"/>
    <col min="11" max="11" width="8.23333333333333" style="3" customWidth="1"/>
    <col min="12" max="12" width="8.125" style="3" customWidth="1"/>
    <col min="13" max="13" width="11.325" style="7" customWidth="1"/>
    <col min="14" max="14" width="9.7" style="7" customWidth="1"/>
    <col min="15" max="16" width="9.55833333333333" style="3" customWidth="1"/>
    <col min="17" max="17" width="15.275" style="3"/>
    <col min="18" max="16384" width="9" style="3"/>
  </cols>
  <sheetData>
    <row r="1" s="3" customFormat="1" ht="35" customHeight="1" spans="1:16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42"/>
      <c r="N1" s="42"/>
      <c r="O1" s="8"/>
      <c r="P1" s="8"/>
    </row>
    <row r="2" s="4" customFormat="1" ht="73" customHeight="1" spans="1:16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3" customFormat="1" ht="29" customHeight="1" spans="1:16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69" t="s">
        <v>50</v>
      </c>
      <c r="G3" s="12" t="s">
        <v>66</v>
      </c>
      <c r="H3" s="13" t="s">
        <v>67</v>
      </c>
      <c r="I3" s="13"/>
      <c r="J3" s="13"/>
      <c r="K3" s="13"/>
      <c r="L3" s="75" t="s">
        <v>45</v>
      </c>
      <c r="M3" s="15" t="s">
        <v>51</v>
      </c>
      <c r="N3" s="12" t="s">
        <v>68</v>
      </c>
      <c r="O3" s="11" t="s">
        <v>52</v>
      </c>
      <c r="P3" s="10" t="s">
        <v>69</v>
      </c>
    </row>
    <row r="4" s="5" customFormat="1" ht="36" customHeight="1" spans="1:16">
      <c r="A4" s="10"/>
      <c r="B4" s="13"/>
      <c r="C4" s="11"/>
      <c r="D4" s="11"/>
      <c r="E4" s="11"/>
      <c r="F4" s="69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75"/>
      <c r="M4" s="15"/>
      <c r="N4" s="15"/>
      <c r="O4" s="11"/>
      <c r="P4" s="10"/>
    </row>
    <row r="5" s="3" customFormat="1" customHeight="1" spans="1:16">
      <c r="A5" s="17">
        <v>301</v>
      </c>
      <c r="B5" s="57" t="s">
        <v>53</v>
      </c>
      <c r="C5" s="18" t="s">
        <v>6</v>
      </c>
      <c r="D5" s="58">
        <v>45592</v>
      </c>
      <c r="E5" s="58"/>
      <c r="F5" s="70">
        <v>30</v>
      </c>
      <c r="G5" s="19">
        <v>150</v>
      </c>
      <c r="H5" s="20">
        <v>240</v>
      </c>
      <c r="I5" s="20">
        <v>302</v>
      </c>
      <c r="J5" s="17">
        <v>1.5</v>
      </c>
      <c r="K5" s="17">
        <f t="shared" ref="K5:K10" si="0">I5-H5</f>
        <v>62</v>
      </c>
      <c r="L5" s="10">
        <f>K5-G5</f>
        <v>-88</v>
      </c>
      <c r="M5" s="43">
        <f>L5*J5</f>
        <v>-132</v>
      </c>
      <c r="N5" s="44">
        <f>M5/SUM(F5:F7)</f>
        <v>-1.46666666666667</v>
      </c>
      <c r="O5" s="45">
        <f t="shared" ref="O5:O10" si="1">F5*N5</f>
        <v>-44</v>
      </c>
      <c r="P5" s="17"/>
    </row>
    <row r="6" s="3" customFormat="1" customHeight="1" spans="1:16">
      <c r="A6" s="17"/>
      <c r="B6" s="60"/>
      <c r="C6" s="18" t="s">
        <v>7</v>
      </c>
      <c r="D6" s="58">
        <v>45592</v>
      </c>
      <c r="E6" s="58"/>
      <c r="F6" s="70">
        <v>30</v>
      </c>
      <c r="G6" s="22"/>
      <c r="H6" s="20"/>
      <c r="I6" s="20"/>
      <c r="J6" s="17"/>
      <c r="K6" s="17"/>
      <c r="L6" s="10"/>
      <c r="M6" s="43"/>
      <c r="N6" s="46"/>
      <c r="O6" s="45">
        <f t="shared" ref="O6:O11" si="2">F6*N5</f>
        <v>-44</v>
      </c>
      <c r="P6" s="17"/>
    </row>
    <row r="7" s="3" customFormat="1" customHeight="1" spans="1:16">
      <c r="A7" s="17"/>
      <c r="B7" s="61"/>
      <c r="C7" s="23" t="s">
        <v>54</v>
      </c>
      <c r="D7" s="58">
        <v>45592</v>
      </c>
      <c r="E7" s="58"/>
      <c r="F7" s="70">
        <v>30</v>
      </c>
      <c r="G7" s="24"/>
      <c r="H7" s="20"/>
      <c r="I7" s="20"/>
      <c r="J7" s="17"/>
      <c r="K7" s="17"/>
      <c r="L7" s="10"/>
      <c r="M7" s="43"/>
      <c r="N7" s="47"/>
      <c r="O7" s="45">
        <f>F7*N5</f>
        <v>-44</v>
      </c>
      <c r="P7" s="17"/>
    </row>
    <row r="8" s="3" customFormat="1" customHeight="1" spans="1:16">
      <c r="A8" s="17">
        <v>302</v>
      </c>
      <c r="B8" s="57" t="s">
        <v>53</v>
      </c>
      <c r="C8" s="23" t="s">
        <v>8</v>
      </c>
      <c r="D8" s="58">
        <v>45592</v>
      </c>
      <c r="E8" s="58"/>
      <c r="F8" s="70">
        <v>30</v>
      </c>
      <c r="G8" s="19">
        <v>100</v>
      </c>
      <c r="H8" s="20">
        <v>213</v>
      </c>
      <c r="I8" s="20">
        <v>292</v>
      </c>
      <c r="J8" s="17">
        <v>1.5</v>
      </c>
      <c r="K8" s="17">
        <f t="shared" si="0"/>
        <v>79</v>
      </c>
      <c r="L8" s="10">
        <f>K8-G8</f>
        <v>-21</v>
      </c>
      <c r="M8" s="43">
        <f>L8*J8</f>
        <v>-31.5</v>
      </c>
      <c r="N8" s="44">
        <f t="shared" ref="N8:N12" si="3">M8/SUM(F8:F9)</f>
        <v>-0.525</v>
      </c>
      <c r="O8" s="45">
        <f t="shared" si="1"/>
        <v>-15.75</v>
      </c>
      <c r="P8" s="17"/>
    </row>
    <row r="9" s="3" customFormat="1" customHeight="1" spans="1:16">
      <c r="A9" s="17"/>
      <c r="B9" s="61"/>
      <c r="C9" s="23" t="s">
        <v>9</v>
      </c>
      <c r="D9" s="58">
        <v>45592</v>
      </c>
      <c r="E9" s="58"/>
      <c r="F9" s="70">
        <v>30</v>
      </c>
      <c r="G9" s="24"/>
      <c r="H9" s="20"/>
      <c r="I9" s="20"/>
      <c r="J9" s="17"/>
      <c r="K9" s="17"/>
      <c r="L9" s="10"/>
      <c r="M9" s="43"/>
      <c r="N9" s="47"/>
      <c r="O9" s="45">
        <f t="shared" si="2"/>
        <v>-15.75</v>
      </c>
      <c r="P9" s="17"/>
    </row>
    <row r="10" s="3" customFormat="1" customHeight="1" spans="1:16">
      <c r="A10" s="17">
        <v>303</v>
      </c>
      <c r="B10" s="57" t="s">
        <v>55</v>
      </c>
      <c r="C10" s="25" t="s">
        <v>12</v>
      </c>
      <c r="D10" s="58">
        <v>45592</v>
      </c>
      <c r="E10" s="58"/>
      <c r="F10" s="71">
        <v>30</v>
      </c>
      <c r="G10" s="19">
        <v>100</v>
      </c>
      <c r="H10" s="20">
        <v>37</v>
      </c>
      <c r="I10" s="20">
        <v>48</v>
      </c>
      <c r="J10" s="17">
        <v>1.5</v>
      </c>
      <c r="K10" s="17">
        <f t="shared" si="0"/>
        <v>11</v>
      </c>
      <c r="L10" s="10">
        <f>K10-G10</f>
        <v>-89</v>
      </c>
      <c r="M10" s="43">
        <f>L10*J10</f>
        <v>-133.5</v>
      </c>
      <c r="N10" s="44">
        <f t="shared" si="3"/>
        <v>-2.225</v>
      </c>
      <c r="O10" s="45">
        <f t="shared" si="1"/>
        <v>-66.75</v>
      </c>
      <c r="P10" s="17"/>
    </row>
    <row r="11" s="3" customFormat="1" customHeight="1" spans="1:16">
      <c r="A11" s="17"/>
      <c r="B11" s="61"/>
      <c r="C11" s="25" t="s">
        <v>13</v>
      </c>
      <c r="D11" s="58">
        <v>45592</v>
      </c>
      <c r="E11" s="58"/>
      <c r="F11" s="71">
        <v>30</v>
      </c>
      <c r="G11" s="24"/>
      <c r="H11" s="20"/>
      <c r="I11" s="20"/>
      <c r="J11" s="17"/>
      <c r="K11" s="17"/>
      <c r="L11" s="10"/>
      <c r="M11" s="43"/>
      <c r="N11" s="47"/>
      <c r="O11" s="45">
        <f t="shared" si="2"/>
        <v>-66.75</v>
      </c>
      <c r="P11" s="17"/>
    </row>
    <row r="12" s="3" customFormat="1" customHeight="1" spans="1:16">
      <c r="A12" s="17">
        <v>305</v>
      </c>
      <c r="B12" s="57" t="s">
        <v>55</v>
      </c>
      <c r="C12" s="23" t="s">
        <v>72</v>
      </c>
      <c r="D12" s="58">
        <v>45642</v>
      </c>
      <c r="E12" s="58">
        <v>45653</v>
      </c>
      <c r="F12" s="71">
        <v>12</v>
      </c>
      <c r="G12" s="26">
        <f>50/30*F12</f>
        <v>20</v>
      </c>
      <c r="H12" s="20">
        <v>16</v>
      </c>
      <c r="I12" s="20">
        <v>26</v>
      </c>
      <c r="J12" s="17">
        <v>1.5</v>
      </c>
      <c r="K12" s="17">
        <f t="shared" ref="K12:K16" si="4">I12-H12</f>
        <v>10</v>
      </c>
      <c r="L12" s="10">
        <f>K12-G13</f>
        <v>-10</v>
      </c>
      <c r="M12" s="43">
        <f t="shared" ref="M12:M16" si="5">L12*J12</f>
        <v>-15</v>
      </c>
      <c r="N12" s="44">
        <f t="shared" si="3"/>
        <v>-0.625</v>
      </c>
      <c r="O12" s="45">
        <f t="shared" ref="O12:O16" si="6">F12*N12</f>
        <v>-7.5</v>
      </c>
      <c r="P12" s="48"/>
    </row>
    <row r="13" s="3" customFormat="1" customHeight="1" spans="1:16">
      <c r="A13" s="17"/>
      <c r="B13" s="61"/>
      <c r="C13" s="23" t="s">
        <v>14</v>
      </c>
      <c r="D13" s="58">
        <v>45642</v>
      </c>
      <c r="E13" s="58">
        <v>45653</v>
      </c>
      <c r="F13" s="70">
        <v>12</v>
      </c>
      <c r="G13" s="26">
        <f>50/30*F13</f>
        <v>20</v>
      </c>
      <c r="H13" s="20"/>
      <c r="I13" s="20"/>
      <c r="J13" s="17"/>
      <c r="K13" s="17"/>
      <c r="L13" s="10"/>
      <c r="M13" s="43"/>
      <c r="N13" s="47"/>
      <c r="O13" s="45">
        <f t="shared" ref="O13:O17" si="7">F13*N12</f>
        <v>-7.5</v>
      </c>
      <c r="P13" s="17"/>
    </row>
    <row r="14" s="3" customFormat="1" customHeight="1" spans="1:16">
      <c r="A14" s="17">
        <v>306</v>
      </c>
      <c r="B14" s="57" t="s">
        <v>57</v>
      </c>
      <c r="C14" s="27" t="s">
        <v>16</v>
      </c>
      <c r="D14" s="58">
        <v>45597</v>
      </c>
      <c r="E14" s="58"/>
      <c r="F14" s="71">
        <v>30</v>
      </c>
      <c r="G14" s="19">
        <v>100</v>
      </c>
      <c r="H14" s="28">
        <v>3</v>
      </c>
      <c r="I14" s="28">
        <v>5</v>
      </c>
      <c r="J14" s="19">
        <v>1.5</v>
      </c>
      <c r="K14" s="19">
        <f t="shared" si="4"/>
        <v>2</v>
      </c>
      <c r="L14" s="10">
        <f t="shared" ref="L14:L19" si="8">K14-G14</f>
        <v>-98</v>
      </c>
      <c r="M14" s="43">
        <f t="shared" si="5"/>
        <v>-147</v>
      </c>
      <c r="N14" s="44">
        <f>M14/SUM(F14:F15)</f>
        <v>-2.45</v>
      </c>
      <c r="O14" s="45">
        <f t="shared" si="6"/>
        <v>-73.5</v>
      </c>
      <c r="P14" s="48"/>
    </row>
    <row r="15" s="3" customFormat="1" customHeight="1" spans="1:16">
      <c r="A15" s="17"/>
      <c r="B15" s="61"/>
      <c r="C15" s="27" t="s">
        <v>17</v>
      </c>
      <c r="D15" s="58">
        <v>45597</v>
      </c>
      <c r="E15" s="58"/>
      <c r="F15" s="71">
        <v>30</v>
      </c>
      <c r="G15" s="24"/>
      <c r="H15" s="29"/>
      <c r="I15" s="29"/>
      <c r="J15" s="22"/>
      <c r="K15" s="22"/>
      <c r="L15" s="10"/>
      <c r="M15" s="43"/>
      <c r="N15" s="47"/>
      <c r="O15" s="45">
        <f t="shared" si="7"/>
        <v>-73.5</v>
      </c>
      <c r="P15" s="48"/>
    </row>
    <row r="16" s="3" customFormat="1" customHeight="1" spans="1:16">
      <c r="A16" s="17">
        <v>307</v>
      </c>
      <c r="B16" s="57" t="s">
        <v>58</v>
      </c>
      <c r="C16" s="30" t="s">
        <v>19</v>
      </c>
      <c r="D16" s="58">
        <v>45597</v>
      </c>
      <c r="E16" s="58"/>
      <c r="F16" s="71">
        <v>30</v>
      </c>
      <c r="G16" s="19">
        <v>200</v>
      </c>
      <c r="H16" s="20">
        <v>12</v>
      </c>
      <c r="I16" s="20">
        <v>29</v>
      </c>
      <c r="J16" s="17">
        <v>1.5</v>
      </c>
      <c r="K16" s="17">
        <f t="shared" si="4"/>
        <v>17</v>
      </c>
      <c r="L16" s="10">
        <f t="shared" si="8"/>
        <v>-183</v>
      </c>
      <c r="M16" s="43">
        <f t="shared" si="5"/>
        <v>-274.5</v>
      </c>
      <c r="N16" s="44">
        <f>M16/SUM(F16:F18)</f>
        <v>-3.05</v>
      </c>
      <c r="O16" s="45">
        <f t="shared" si="6"/>
        <v>-91.5</v>
      </c>
      <c r="P16" s="48"/>
    </row>
    <row r="17" s="3" customFormat="1" customHeight="1" spans="1:16">
      <c r="A17" s="17"/>
      <c r="B17" s="60"/>
      <c r="C17" s="30" t="s">
        <v>20</v>
      </c>
      <c r="D17" s="58">
        <v>45597</v>
      </c>
      <c r="E17" s="58"/>
      <c r="F17" s="71">
        <v>30</v>
      </c>
      <c r="G17" s="22"/>
      <c r="H17" s="20"/>
      <c r="I17" s="20"/>
      <c r="J17" s="17"/>
      <c r="K17" s="17"/>
      <c r="L17" s="10"/>
      <c r="M17" s="43"/>
      <c r="N17" s="46"/>
      <c r="O17" s="45">
        <f t="shared" si="7"/>
        <v>-91.5</v>
      </c>
      <c r="P17" s="48"/>
    </row>
    <row r="18" s="3" customFormat="1" customHeight="1" spans="1:16">
      <c r="A18" s="17"/>
      <c r="B18" s="61"/>
      <c r="C18" s="18" t="s">
        <v>21</v>
      </c>
      <c r="D18" s="58">
        <v>45597</v>
      </c>
      <c r="E18" s="58"/>
      <c r="F18" s="71">
        <v>30</v>
      </c>
      <c r="G18" s="24"/>
      <c r="H18" s="20"/>
      <c r="I18" s="20"/>
      <c r="J18" s="17"/>
      <c r="K18" s="17"/>
      <c r="L18" s="10"/>
      <c r="M18" s="43"/>
      <c r="N18" s="47"/>
      <c r="O18" s="45">
        <f>F18*N16</f>
        <v>-91.5</v>
      </c>
      <c r="P18" s="48"/>
    </row>
    <row r="19" s="3" customFormat="1" customHeight="1" spans="1:16">
      <c r="A19" s="17">
        <v>308</v>
      </c>
      <c r="B19" s="57" t="s">
        <v>59</v>
      </c>
      <c r="C19" s="30" t="s">
        <v>22</v>
      </c>
      <c r="D19" s="58">
        <v>45592</v>
      </c>
      <c r="E19" s="58"/>
      <c r="F19" s="71">
        <v>30</v>
      </c>
      <c r="G19" s="31">
        <v>100</v>
      </c>
      <c r="H19" s="20">
        <v>150</v>
      </c>
      <c r="I19" s="20">
        <v>322</v>
      </c>
      <c r="J19" s="17">
        <v>1.5</v>
      </c>
      <c r="K19" s="17">
        <f t="shared" ref="K19:K23" si="9">I19-H19</f>
        <v>172</v>
      </c>
      <c r="L19" s="41">
        <f t="shared" si="8"/>
        <v>72</v>
      </c>
      <c r="M19" s="43">
        <f t="shared" ref="M19:M23" si="10">L19*J19</f>
        <v>108</v>
      </c>
      <c r="N19" s="43">
        <f>M19/SUM(F19)</f>
        <v>3.6</v>
      </c>
      <c r="O19" s="45">
        <f t="shared" ref="O19:O23" si="11">F19*N19</f>
        <v>108</v>
      </c>
      <c r="P19" s="17"/>
    </row>
    <row r="20" customHeight="1" spans="1:16">
      <c r="A20" s="33">
        <v>311</v>
      </c>
      <c r="B20" s="57" t="s">
        <v>58</v>
      </c>
      <c r="C20" s="18" t="s">
        <v>23</v>
      </c>
      <c r="D20" s="58">
        <v>45592</v>
      </c>
      <c r="E20" s="58"/>
      <c r="F20" s="71">
        <v>30</v>
      </c>
      <c r="G20" s="31">
        <v>50</v>
      </c>
      <c r="H20" s="34">
        <v>88</v>
      </c>
      <c r="I20" s="34">
        <v>127</v>
      </c>
      <c r="J20" s="33">
        <v>1.5</v>
      </c>
      <c r="K20" s="33">
        <f t="shared" si="9"/>
        <v>39</v>
      </c>
      <c r="L20" s="10">
        <f>K20-G20-G21</f>
        <v>-11</v>
      </c>
      <c r="M20" s="43">
        <f t="shared" si="10"/>
        <v>-16.5</v>
      </c>
      <c r="N20" s="44">
        <f>M20/SUM(F20:F22)</f>
        <v>-0.55</v>
      </c>
      <c r="O20" s="45">
        <f t="shared" si="11"/>
        <v>-16.5</v>
      </c>
      <c r="P20" s="17"/>
    </row>
    <row r="21" customHeight="1" spans="1:16">
      <c r="A21" s="35"/>
      <c r="B21" s="60"/>
      <c r="C21" s="18" t="s">
        <v>60</v>
      </c>
      <c r="D21" s="58">
        <v>45603</v>
      </c>
      <c r="E21" s="58">
        <v>45604</v>
      </c>
      <c r="F21" s="71"/>
      <c r="G21" s="36"/>
      <c r="H21" s="37"/>
      <c r="I21" s="37"/>
      <c r="J21" s="35"/>
      <c r="K21" s="35"/>
      <c r="L21" s="10"/>
      <c r="M21" s="43"/>
      <c r="N21" s="46"/>
      <c r="O21" s="45">
        <f>F21*N20</f>
        <v>0</v>
      </c>
      <c r="P21" s="48" t="s">
        <v>70</v>
      </c>
    </row>
    <row r="22" customHeight="1" spans="1:16">
      <c r="A22" s="38"/>
      <c r="B22" s="61"/>
      <c r="C22" s="18" t="s">
        <v>61</v>
      </c>
      <c r="D22" s="58"/>
      <c r="E22" s="58"/>
      <c r="F22" s="71"/>
      <c r="G22" s="31"/>
      <c r="H22" s="39"/>
      <c r="I22" s="39"/>
      <c r="J22" s="38"/>
      <c r="K22" s="38"/>
      <c r="L22" s="10"/>
      <c r="M22" s="43"/>
      <c r="N22" s="47"/>
      <c r="O22" s="45">
        <f>F22*N20</f>
        <v>0</v>
      </c>
      <c r="P22" s="48" t="s">
        <v>70</v>
      </c>
    </row>
    <row r="23" customHeight="1" spans="1:16">
      <c r="A23" s="33">
        <v>312</v>
      </c>
      <c r="B23" s="57" t="s">
        <v>58</v>
      </c>
      <c r="C23" s="18" t="s">
        <v>26</v>
      </c>
      <c r="D23" s="58">
        <v>45592</v>
      </c>
      <c r="E23" s="58"/>
      <c r="F23" s="71">
        <v>30</v>
      </c>
      <c r="G23" s="31">
        <v>50</v>
      </c>
      <c r="H23" s="34">
        <v>108</v>
      </c>
      <c r="I23" s="34">
        <v>123</v>
      </c>
      <c r="J23" s="33">
        <v>1.5</v>
      </c>
      <c r="K23" s="33">
        <f t="shared" si="9"/>
        <v>15</v>
      </c>
      <c r="L23" s="10">
        <f>K23-G23-G24-G25</f>
        <v>-135</v>
      </c>
      <c r="M23" s="44">
        <f t="shared" si="10"/>
        <v>-202.5</v>
      </c>
      <c r="N23" s="44">
        <f>M23/SUM(F23:F25)</f>
        <v>-2.25</v>
      </c>
      <c r="O23" s="45">
        <f t="shared" si="11"/>
        <v>-67.5</v>
      </c>
      <c r="P23" s="17"/>
    </row>
    <row r="24" customHeight="1" spans="1:16">
      <c r="A24" s="35"/>
      <c r="B24" s="60"/>
      <c r="C24" s="18" t="s">
        <v>28</v>
      </c>
      <c r="D24" s="58">
        <v>45597</v>
      </c>
      <c r="E24" s="58"/>
      <c r="F24" s="71">
        <v>30</v>
      </c>
      <c r="G24" s="26">
        <f>50/30*F24</f>
        <v>50</v>
      </c>
      <c r="H24" s="37"/>
      <c r="I24" s="37"/>
      <c r="J24" s="35"/>
      <c r="K24" s="35"/>
      <c r="L24" s="10"/>
      <c r="M24" s="46"/>
      <c r="N24" s="46"/>
      <c r="O24" s="45">
        <f>F24*N23</f>
        <v>-67.5</v>
      </c>
      <c r="P24" s="17"/>
    </row>
    <row r="25" customHeight="1" spans="1:16">
      <c r="A25" s="38"/>
      <c r="B25" s="61"/>
      <c r="C25" s="18" t="s">
        <v>62</v>
      </c>
      <c r="D25" s="58">
        <v>45599</v>
      </c>
      <c r="E25" s="58"/>
      <c r="F25" s="71">
        <v>30</v>
      </c>
      <c r="G25" s="26">
        <f>50/30*F25</f>
        <v>50</v>
      </c>
      <c r="H25" s="39"/>
      <c r="I25" s="39"/>
      <c r="J25" s="38"/>
      <c r="K25" s="38"/>
      <c r="L25" s="10"/>
      <c r="M25" s="47"/>
      <c r="N25" s="47"/>
      <c r="O25" s="45">
        <f>F25*N23</f>
        <v>-67.5</v>
      </c>
      <c r="P25" s="48"/>
    </row>
    <row r="26" customHeight="1" spans="1:16">
      <c r="A26" s="40" t="s">
        <v>29</v>
      </c>
      <c r="B26" s="57" t="s">
        <v>55</v>
      </c>
      <c r="C26" s="18" t="s">
        <v>30</v>
      </c>
      <c r="D26" s="58">
        <v>45592</v>
      </c>
      <c r="E26" s="58"/>
      <c r="F26" s="71">
        <v>30</v>
      </c>
      <c r="G26" s="31">
        <v>50</v>
      </c>
      <c r="H26" s="20"/>
      <c r="I26" s="20"/>
      <c r="J26" s="17">
        <v>1.5</v>
      </c>
      <c r="K26" s="17">
        <f>I26-H26</f>
        <v>0</v>
      </c>
      <c r="L26" s="41">
        <f>K26-G26</f>
        <v>-50</v>
      </c>
      <c r="M26" s="43">
        <f>L26*J26</f>
        <v>-75</v>
      </c>
      <c r="N26" s="43">
        <f>M26/SUM(F26)</f>
        <v>-2.5</v>
      </c>
      <c r="O26" s="45">
        <f>F26*N26</f>
        <v>-75</v>
      </c>
      <c r="P26" s="49" t="s">
        <v>63</v>
      </c>
    </row>
    <row r="27" customHeight="1" spans="1:16">
      <c r="A27" s="40" t="s">
        <v>31</v>
      </c>
      <c r="B27" s="48" t="s">
        <v>55</v>
      </c>
      <c r="C27" s="18" t="s">
        <v>32</v>
      </c>
      <c r="D27" s="58">
        <v>45605</v>
      </c>
      <c r="E27" s="58"/>
      <c r="F27" s="71">
        <v>17</v>
      </c>
      <c r="G27" s="31">
        <v>50</v>
      </c>
      <c r="H27" s="20"/>
      <c r="I27" s="20"/>
      <c r="J27" s="17">
        <v>1.5</v>
      </c>
      <c r="K27" s="17">
        <f>I27-H27</f>
        <v>0</v>
      </c>
      <c r="L27" s="10">
        <f>K27-G27</f>
        <v>-50</v>
      </c>
      <c r="M27" s="43">
        <f>L27*J27</f>
        <v>-75</v>
      </c>
      <c r="N27" s="43">
        <f>M27/SUM(F27)</f>
        <v>-4.41176470588235</v>
      </c>
      <c r="O27" s="45">
        <f>F27*N27</f>
        <v>-75</v>
      </c>
      <c r="P27" s="50"/>
    </row>
  </sheetData>
  <mergeCells count="93">
    <mergeCell ref="A1:P1"/>
    <mergeCell ref="A2:P2"/>
    <mergeCell ref="H3:K3"/>
    <mergeCell ref="A3:A4"/>
    <mergeCell ref="A5:A7"/>
    <mergeCell ref="A8:A9"/>
    <mergeCell ref="A10:A11"/>
    <mergeCell ref="A12:A13"/>
    <mergeCell ref="A14:A15"/>
    <mergeCell ref="A16:A18"/>
    <mergeCell ref="A20:A22"/>
    <mergeCell ref="A23:A25"/>
    <mergeCell ref="B3:B4"/>
    <mergeCell ref="B5:B7"/>
    <mergeCell ref="B8:B9"/>
    <mergeCell ref="B10:B11"/>
    <mergeCell ref="B12:B13"/>
    <mergeCell ref="B14:B15"/>
    <mergeCell ref="B16:B18"/>
    <mergeCell ref="B20:B22"/>
    <mergeCell ref="B23:B25"/>
    <mergeCell ref="C3:C4"/>
    <mergeCell ref="D3:D4"/>
    <mergeCell ref="E3:E4"/>
    <mergeCell ref="F3:F4"/>
    <mergeCell ref="G3:G4"/>
    <mergeCell ref="G5:G7"/>
    <mergeCell ref="G8:G9"/>
    <mergeCell ref="G10:G11"/>
    <mergeCell ref="G14:G15"/>
    <mergeCell ref="G16:G18"/>
    <mergeCell ref="H5:H7"/>
    <mergeCell ref="H8:H9"/>
    <mergeCell ref="H10:H11"/>
    <mergeCell ref="H12:H13"/>
    <mergeCell ref="H14:H15"/>
    <mergeCell ref="H16:H18"/>
    <mergeCell ref="H20:H22"/>
    <mergeCell ref="H23:H25"/>
    <mergeCell ref="I5:I7"/>
    <mergeCell ref="I8:I9"/>
    <mergeCell ref="I10:I11"/>
    <mergeCell ref="I12:I13"/>
    <mergeCell ref="I14:I15"/>
    <mergeCell ref="I16:I18"/>
    <mergeCell ref="I20:I22"/>
    <mergeCell ref="I23:I25"/>
    <mergeCell ref="J5:J7"/>
    <mergeCell ref="J8:J9"/>
    <mergeCell ref="J10:J11"/>
    <mergeCell ref="J12:J13"/>
    <mergeCell ref="J14:J15"/>
    <mergeCell ref="J16:J18"/>
    <mergeCell ref="J20:J22"/>
    <mergeCell ref="J23:J25"/>
    <mergeCell ref="K5:K7"/>
    <mergeCell ref="K8:K9"/>
    <mergeCell ref="K10:K11"/>
    <mergeCell ref="K12:K13"/>
    <mergeCell ref="K14:K15"/>
    <mergeCell ref="K16:K18"/>
    <mergeCell ref="K20:K22"/>
    <mergeCell ref="K23:K25"/>
    <mergeCell ref="L3:L4"/>
    <mergeCell ref="L5:L7"/>
    <mergeCell ref="L8:L9"/>
    <mergeCell ref="L10:L11"/>
    <mergeCell ref="L12:L13"/>
    <mergeCell ref="L14:L15"/>
    <mergeCell ref="L16:L18"/>
    <mergeCell ref="L20:L22"/>
    <mergeCell ref="L23:L25"/>
    <mergeCell ref="M3:M4"/>
    <mergeCell ref="M5:M7"/>
    <mergeCell ref="M8:M9"/>
    <mergeCell ref="M10:M11"/>
    <mergeCell ref="M12:M13"/>
    <mergeCell ref="M14:M15"/>
    <mergeCell ref="M16:M18"/>
    <mergeCell ref="M20:M22"/>
    <mergeCell ref="M23:M25"/>
    <mergeCell ref="N3:N4"/>
    <mergeCell ref="N5:N7"/>
    <mergeCell ref="N8:N9"/>
    <mergeCell ref="N10:N11"/>
    <mergeCell ref="N12:N13"/>
    <mergeCell ref="N14:N15"/>
    <mergeCell ref="N16:N18"/>
    <mergeCell ref="N20:N22"/>
    <mergeCell ref="N23:N25"/>
    <mergeCell ref="O3:O4"/>
    <mergeCell ref="P3:P4"/>
    <mergeCell ref="P26:P27"/>
  </mergeCells>
  <conditionalFormatting sqref="D3">
    <cfRule type="duplicateValues" dxfId="0" priority="8" stopIfTrue="1"/>
  </conditionalFormatting>
  <conditionalFormatting sqref="E3">
    <cfRule type="duplicateValues" dxfId="0" priority="7" stopIfTrue="1"/>
  </conditionalFormatting>
  <conditionalFormatting sqref="F3">
    <cfRule type="duplicateValues" dxfId="0" priority="6" stopIfTrue="1"/>
  </conditionalFormatting>
  <conditionalFormatting sqref="G3">
    <cfRule type="duplicateValues" dxfId="0" priority="5" stopIfTrue="1"/>
  </conditionalFormatting>
  <conditionalFormatting sqref="M3">
    <cfRule type="duplicateValues" dxfId="0" priority="4" stopIfTrue="1"/>
  </conditionalFormatting>
  <conditionalFormatting sqref="N3">
    <cfRule type="duplicateValues" dxfId="0" priority="1" stopIfTrue="1"/>
  </conditionalFormatting>
  <conditionalFormatting sqref="O3">
    <cfRule type="duplicateValues" dxfId="0" priority="3" stopIfTrue="1"/>
  </conditionalFormatting>
  <conditionalFormatting sqref="C7">
    <cfRule type="duplicateValues" dxfId="0" priority="20" stopIfTrue="1"/>
  </conditionalFormatting>
  <conditionalFormatting sqref="C8">
    <cfRule type="duplicateValues" dxfId="0" priority="19" stopIfTrue="1"/>
  </conditionalFormatting>
  <conditionalFormatting sqref="C9">
    <cfRule type="duplicateValues" dxfId="0" priority="18" stopIfTrue="1"/>
  </conditionalFormatting>
  <conditionalFormatting sqref="C12">
    <cfRule type="duplicateValues" dxfId="0" priority="17" stopIfTrue="1"/>
  </conditionalFormatting>
  <conditionalFormatting sqref="C18">
    <cfRule type="duplicateValues" dxfId="0" priority="16" stopIfTrue="1"/>
  </conditionalFormatting>
  <conditionalFormatting sqref="C19">
    <cfRule type="duplicateValues" dxfId="0" priority="15" stopIfTrue="1"/>
  </conditionalFormatting>
  <conditionalFormatting sqref="C21">
    <cfRule type="duplicateValues" dxfId="0" priority="14" stopIfTrue="1"/>
  </conditionalFormatting>
  <conditionalFormatting sqref="C22">
    <cfRule type="duplicateValues" dxfId="0" priority="13" stopIfTrue="1"/>
  </conditionalFormatting>
  <conditionalFormatting sqref="C23">
    <cfRule type="duplicateValues" dxfId="0" priority="12" stopIfTrue="1"/>
  </conditionalFormatting>
  <conditionalFormatting sqref="C24">
    <cfRule type="duplicateValues" dxfId="0" priority="11" stopIfTrue="1"/>
  </conditionalFormatting>
  <conditionalFormatting sqref="C25">
    <cfRule type="duplicateValues" dxfId="0" priority="10" stopIfTrue="1"/>
  </conditionalFormatting>
  <conditionalFormatting sqref="C26">
    <cfRule type="duplicateValues" dxfId="0" priority="9" stopIfTrue="1"/>
  </conditionalFormatting>
  <conditionalFormatting sqref="C27">
    <cfRule type="duplicateValues" dxfId="0" priority="2" stopIfTrue="1"/>
  </conditionalFormatting>
  <conditionalFormatting sqref="C5:C6">
    <cfRule type="duplicateValues" dxfId="0" priority="21" stopIfTrue="1"/>
  </conditionalFormatting>
  <conditionalFormatting sqref="C28:C65441 C3">
    <cfRule type="duplicateValues" dxfId="0" priority="22" stopIfTrue="1"/>
  </conditionalFormatting>
  <pageMargins left="0.75" right="0.75" top="1" bottom="1" header="0.5" footer="0.5"/>
  <pageSetup paperSize="9" scale="7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zoomScale="70" zoomScaleNormal="70" zoomScaleSheetLayoutView="85" workbookViewId="0">
      <selection activeCell="I31" sqref="I31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3" customWidth="1"/>
    <col min="7" max="7" width="7.1" style="3" customWidth="1"/>
    <col min="8" max="9" width="6.9" style="3" customWidth="1"/>
    <col min="10" max="10" width="5.875" style="3" customWidth="1"/>
    <col min="11" max="11" width="8.23333333333333" style="3" customWidth="1"/>
    <col min="12" max="12" width="8.125" style="3" customWidth="1"/>
    <col min="13" max="13" width="11.325" style="7" customWidth="1"/>
    <col min="14" max="14" width="9.7" style="7" customWidth="1"/>
    <col min="15" max="16" width="9.55833333333333" style="3" customWidth="1"/>
    <col min="17" max="17" width="15.275" style="3"/>
    <col min="18" max="16384" width="9" style="3"/>
  </cols>
  <sheetData>
    <row r="1" s="3" customFormat="1" ht="35" customHeight="1" spans="1:16">
      <c r="A1" s="8" t="s">
        <v>71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42"/>
      <c r="N1" s="42"/>
      <c r="O1" s="8"/>
      <c r="P1" s="8"/>
    </row>
    <row r="2" s="4" customFormat="1" ht="73" customHeight="1" spans="1:16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="3" customFormat="1" ht="29" customHeight="1" spans="1:16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69" t="s">
        <v>50</v>
      </c>
      <c r="G3" s="12" t="s">
        <v>66</v>
      </c>
      <c r="H3" s="13" t="s">
        <v>67</v>
      </c>
      <c r="I3" s="13"/>
      <c r="J3" s="13"/>
      <c r="K3" s="13"/>
      <c r="L3" s="75" t="s">
        <v>45</v>
      </c>
      <c r="M3" s="15" t="s">
        <v>51</v>
      </c>
      <c r="N3" s="12" t="s">
        <v>68</v>
      </c>
      <c r="O3" s="11" t="s">
        <v>52</v>
      </c>
      <c r="P3" s="10" t="s">
        <v>69</v>
      </c>
    </row>
    <row r="4" s="5" customFormat="1" ht="36" customHeight="1" spans="1:16">
      <c r="A4" s="10"/>
      <c r="B4" s="13"/>
      <c r="C4" s="11"/>
      <c r="D4" s="11"/>
      <c r="E4" s="11"/>
      <c r="F4" s="69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75"/>
      <c r="M4" s="15"/>
      <c r="N4" s="15"/>
      <c r="O4" s="11"/>
      <c r="P4" s="10"/>
    </row>
    <row r="5" s="3" customFormat="1" customHeight="1" spans="1:16">
      <c r="A5" s="17">
        <v>301</v>
      </c>
      <c r="B5" s="57" t="s">
        <v>53</v>
      </c>
      <c r="C5" s="18" t="s">
        <v>6</v>
      </c>
      <c r="D5" s="58">
        <v>45592</v>
      </c>
      <c r="E5" s="58"/>
      <c r="F5" s="70">
        <v>30</v>
      </c>
      <c r="G5" s="19">
        <v>150</v>
      </c>
      <c r="H5" s="20">
        <v>240</v>
      </c>
      <c r="I5" s="20">
        <v>302</v>
      </c>
      <c r="J5" s="17">
        <v>1.5</v>
      </c>
      <c r="K5" s="17">
        <f t="shared" ref="K5:K10" si="0">I5-H5</f>
        <v>62</v>
      </c>
      <c r="L5" s="10">
        <f t="shared" ref="L5:L10" si="1">K5-G5</f>
        <v>-88</v>
      </c>
      <c r="M5" s="43">
        <f>L5*J5</f>
        <v>-132</v>
      </c>
      <c r="N5" s="44">
        <f>M5/SUM(F5:F7)</f>
        <v>-1.46666666666667</v>
      </c>
      <c r="O5" s="45">
        <f t="shared" ref="O5:O10" si="2">F5*N5</f>
        <v>-44</v>
      </c>
      <c r="P5" s="17"/>
    </row>
    <row r="6" s="3" customFormat="1" customHeight="1" spans="1:16">
      <c r="A6" s="17"/>
      <c r="B6" s="60"/>
      <c r="C6" s="18" t="s">
        <v>7</v>
      </c>
      <c r="D6" s="58">
        <v>45592</v>
      </c>
      <c r="E6" s="58"/>
      <c r="F6" s="70">
        <v>30</v>
      </c>
      <c r="G6" s="22"/>
      <c r="H6" s="20"/>
      <c r="I6" s="20"/>
      <c r="J6" s="17"/>
      <c r="K6" s="17"/>
      <c r="L6" s="10"/>
      <c r="M6" s="43"/>
      <c r="N6" s="46"/>
      <c r="O6" s="45">
        <f t="shared" ref="O6:O11" si="3">F6*N5</f>
        <v>-44</v>
      </c>
      <c r="P6" s="17"/>
    </row>
    <row r="7" s="3" customFormat="1" customHeight="1" spans="1:16">
      <c r="A7" s="17"/>
      <c r="B7" s="61"/>
      <c r="C7" s="23" t="s">
        <v>54</v>
      </c>
      <c r="D7" s="58">
        <v>45592</v>
      </c>
      <c r="E7" s="58"/>
      <c r="F7" s="70">
        <v>30</v>
      </c>
      <c r="G7" s="24"/>
      <c r="H7" s="20"/>
      <c r="I7" s="20"/>
      <c r="J7" s="17"/>
      <c r="K7" s="17"/>
      <c r="L7" s="10"/>
      <c r="M7" s="43"/>
      <c r="N7" s="47"/>
      <c r="O7" s="45">
        <f>F7*N5</f>
        <v>-44</v>
      </c>
      <c r="P7" s="17"/>
    </row>
    <row r="8" s="3" customFormat="1" customHeight="1" spans="1:16">
      <c r="A8" s="17">
        <v>302</v>
      </c>
      <c r="B8" s="57" t="s">
        <v>53</v>
      </c>
      <c r="C8" s="23" t="s">
        <v>8</v>
      </c>
      <c r="D8" s="58">
        <v>45592</v>
      </c>
      <c r="E8" s="58"/>
      <c r="F8" s="70">
        <v>30</v>
      </c>
      <c r="G8" s="19">
        <v>100</v>
      </c>
      <c r="H8" s="20">
        <v>213</v>
      </c>
      <c r="I8" s="20">
        <v>292</v>
      </c>
      <c r="J8" s="17">
        <v>1.5</v>
      </c>
      <c r="K8" s="17">
        <f t="shared" si="0"/>
        <v>79</v>
      </c>
      <c r="L8" s="10">
        <f t="shared" si="1"/>
        <v>-21</v>
      </c>
      <c r="M8" s="43">
        <f>L8*J8</f>
        <v>-31.5</v>
      </c>
      <c r="N8" s="44">
        <f t="shared" ref="N8:N12" si="4">M8/SUM(F8:F9)</f>
        <v>-0.525</v>
      </c>
      <c r="O8" s="45">
        <f t="shared" si="2"/>
        <v>-15.75</v>
      </c>
      <c r="P8" s="17"/>
    </row>
    <row r="9" s="3" customFormat="1" customHeight="1" spans="1:16">
      <c r="A9" s="17"/>
      <c r="B9" s="61"/>
      <c r="C9" s="23" t="s">
        <v>9</v>
      </c>
      <c r="D9" s="58">
        <v>45592</v>
      </c>
      <c r="E9" s="58"/>
      <c r="F9" s="70">
        <v>30</v>
      </c>
      <c r="G9" s="24"/>
      <c r="H9" s="20"/>
      <c r="I9" s="20"/>
      <c r="J9" s="17"/>
      <c r="K9" s="17"/>
      <c r="L9" s="10"/>
      <c r="M9" s="43"/>
      <c r="N9" s="47"/>
      <c r="O9" s="45">
        <f t="shared" si="3"/>
        <v>-15.75</v>
      </c>
      <c r="P9" s="17"/>
    </row>
    <row r="10" s="3" customFormat="1" customHeight="1" spans="1:16">
      <c r="A10" s="17">
        <v>303</v>
      </c>
      <c r="B10" s="57" t="s">
        <v>55</v>
      </c>
      <c r="C10" s="25" t="s">
        <v>12</v>
      </c>
      <c r="D10" s="58">
        <v>45592</v>
      </c>
      <c r="E10" s="58"/>
      <c r="F10" s="71">
        <v>30</v>
      </c>
      <c r="G10" s="19">
        <v>100</v>
      </c>
      <c r="H10" s="20">
        <v>37</v>
      </c>
      <c r="I10" s="20">
        <v>48</v>
      </c>
      <c r="J10" s="17">
        <v>1.5</v>
      </c>
      <c r="K10" s="17">
        <f t="shared" si="0"/>
        <v>11</v>
      </c>
      <c r="L10" s="10">
        <f t="shared" si="1"/>
        <v>-89</v>
      </c>
      <c r="M10" s="43">
        <f>L10*J10</f>
        <v>-133.5</v>
      </c>
      <c r="N10" s="44">
        <f t="shared" si="4"/>
        <v>-2.225</v>
      </c>
      <c r="O10" s="45">
        <f t="shared" si="2"/>
        <v>-66.75</v>
      </c>
      <c r="P10" s="17"/>
    </row>
    <row r="11" s="3" customFormat="1" customHeight="1" spans="1:16">
      <c r="A11" s="17"/>
      <c r="B11" s="61"/>
      <c r="C11" s="25" t="s">
        <v>13</v>
      </c>
      <c r="D11" s="58">
        <v>45592</v>
      </c>
      <c r="E11" s="58"/>
      <c r="F11" s="71">
        <v>30</v>
      </c>
      <c r="G11" s="24"/>
      <c r="H11" s="20"/>
      <c r="I11" s="20"/>
      <c r="J11" s="17"/>
      <c r="K11" s="17"/>
      <c r="L11" s="10"/>
      <c r="M11" s="43"/>
      <c r="N11" s="47"/>
      <c r="O11" s="45">
        <f t="shared" si="3"/>
        <v>-66.75</v>
      </c>
      <c r="P11" s="17"/>
    </row>
    <row r="12" s="3" customFormat="1" customHeight="1" spans="1:16">
      <c r="A12" s="17">
        <v>305</v>
      </c>
      <c r="B12" s="57" t="s">
        <v>55</v>
      </c>
      <c r="C12" s="23" t="s">
        <v>72</v>
      </c>
      <c r="D12" s="58">
        <v>45642</v>
      </c>
      <c r="E12" s="58">
        <v>45653</v>
      </c>
      <c r="F12" s="71">
        <v>12</v>
      </c>
      <c r="G12" s="26">
        <f>50/30*F12</f>
        <v>20</v>
      </c>
      <c r="H12" s="20">
        <v>16</v>
      </c>
      <c r="I12" s="20">
        <v>26</v>
      </c>
      <c r="J12" s="17">
        <v>1.5</v>
      </c>
      <c r="K12" s="17">
        <f t="shared" ref="K12:K16" si="5">I12-H12</f>
        <v>10</v>
      </c>
      <c r="L12" s="10">
        <f>K12-G13</f>
        <v>-10</v>
      </c>
      <c r="M12" s="43">
        <f t="shared" ref="M12:M16" si="6">L12*J12</f>
        <v>-15</v>
      </c>
      <c r="N12" s="44">
        <f t="shared" si="4"/>
        <v>-0.625</v>
      </c>
      <c r="O12" s="45">
        <f t="shared" ref="O12:O16" si="7">F12*N12</f>
        <v>-7.5</v>
      </c>
      <c r="P12" s="48"/>
    </row>
    <row r="13" s="3" customFormat="1" customHeight="1" spans="1:16">
      <c r="A13" s="17"/>
      <c r="B13" s="61"/>
      <c r="C13" s="23" t="s">
        <v>14</v>
      </c>
      <c r="D13" s="58">
        <v>45642</v>
      </c>
      <c r="E13" s="58">
        <v>45653</v>
      </c>
      <c r="F13" s="70">
        <v>12</v>
      </c>
      <c r="G13" s="26">
        <f>50/30*F13</f>
        <v>20</v>
      </c>
      <c r="H13" s="20"/>
      <c r="I13" s="20"/>
      <c r="J13" s="17"/>
      <c r="K13" s="17"/>
      <c r="L13" s="10"/>
      <c r="M13" s="43"/>
      <c r="N13" s="47"/>
      <c r="O13" s="45">
        <f t="shared" ref="O13:O17" si="8">F13*N12</f>
        <v>-7.5</v>
      </c>
      <c r="P13" s="17"/>
    </row>
    <row r="14" s="3" customFormat="1" customHeight="1" spans="1:16">
      <c r="A14" s="17">
        <v>306</v>
      </c>
      <c r="B14" s="57" t="s">
        <v>57</v>
      </c>
      <c r="C14" s="27" t="s">
        <v>16</v>
      </c>
      <c r="D14" s="58">
        <v>45597</v>
      </c>
      <c r="E14" s="58"/>
      <c r="F14" s="71">
        <v>30</v>
      </c>
      <c r="G14" s="19">
        <v>100</v>
      </c>
      <c r="H14" s="28">
        <v>3</v>
      </c>
      <c r="I14" s="28">
        <v>5</v>
      </c>
      <c r="J14" s="19">
        <v>1.5</v>
      </c>
      <c r="K14" s="19">
        <f t="shared" si="5"/>
        <v>2</v>
      </c>
      <c r="L14" s="10">
        <f t="shared" ref="L14:L19" si="9">K14-G14</f>
        <v>-98</v>
      </c>
      <c r="M14" s="43">
        <f t="shared" si="6"/>
        <v>-147</v>
      </c>
      <c r="N14" s="44">
        <f>M14/SUM(F14:F15)</f>
        <v>-2.45</v>
      </c>
      <c r="O14" s="45">
        <f t="shared" si="7"/>
        <v>-73.5</v>
      </c>
      <c r="P14" s="48"/>
    </row>
    <row r="15" s="3" customFormat="1" customHeight="1" spans="1:16">
      <c r="A15" s="17"/>
      <c r="B15" s="61"/>
      <c r="C15" s="27" t="s">
        <v>17</v>
      </c>
      <c r="D15" s="58">
        <v>45597</v>
      </c>
      <c r="E15" s="58"/>
      <c r="F15" s="71">
        <v>30</v>
      </c>
      <c r="G15" s="24"/>
      <c r="H15" s="29"/>
      <c r="I15" s="29"/>
      <c r="J15" s="22"/>
      <c r="K15" s="22"/>
      <c r="L15" s="10"/>
      <c r="M15" s="43"/>
      <c r="N15" s="47"/>
      <c r="O15" s="45">
        <f t="shared" si="8"/>
        <v>-73.5</v>
      </c>
      <c r="P15" s="48"/>
    </row>
    <row r="16" s="3" customFormat="1" customHeight="1" spans="1:16">
      <c r="A16" s="17">
        <v>307</v>
      </c>
      <c r="B16" s="57" t="s">
        <v>58</v>
      </c>
      <c r="C16" s="30" t="s">
        <v>19</v>
      </c>
      <c r="D16" s="58">
        <v>45597</v>
      </c>
      <c r="E16" s="58"/>
      <c r="F16" s="71">
        <v>30</v>
      </c>
      <c r="G16" s="19">
        <v>200</v>
      </c>
      <c r="H16" s="20">
        <v>12</v>
      </c>
      <c r="I16" s="20">
        <v>29</v>
      </c>
      <c r="J16" s="17">
        <v>1.5</v>
      </c>
      <c r="K16" s="17">
        <f t="shared" si="5"/>
        <v>17</v>
      </c>
      <c r="L16" s="10">
        <f t="shared" si="9"/>
        <v>-183</v>
      </c>
      <c r="M16" s="43">
        <f t="shared" si="6"/>
        <v>-274.5</v>
      </c>
      <c r="N16" s="44">
        <f>M16/SUM(F16:F18)</f>
        <v>-3.05</v>
      </c>
      <c r="O16" s="45">
        <f t="shared" si="7"/>
        <v>-91.5</v>
      </c>
      <c r="P16" s="48"/>
    </row>
    <row r="17" s="3" customFormat="1" customHeight="1" spans="1:16">
      <c r="A17" s="17"/>
      <c r="B17" s="60"/>
      <c r="C17" s="30" t="s">
        <v>20</v>
      </c>
      <c r="D17" s="58">
        <v>45597</v>
      </c>
      <c r="E17" s="58"/>
      <c r="F17" s="71">
        <v>30</v>
      </c>
      <c r="G17" s="22"/>
      <c r="H17" s="20"/>
      <c r="I17" s="20"/>
      <c r="J17" s="17"/>
      <c r="K17" s="17"/>
      <c r="L17" s="10"/>
      <c r="M17" s="43"/>
      <c r="N17" s="46"/>
      <c r="O17" s="45">
        <f t="shared" si="8"/>
        <v>-91.5</v>
      </c>
      <c r="P17" s="48"/>
    </row>
    <row r="18" s="3" customFormat="1" customHeight="1" spans="1:16">
      <c r="A18" s="17"/>
      <c r="B18" s="61"/>
      <c r="C18" s="18" t="s">
        <v>21</v>
      </c>
      <c r="D18" s="58">
        <v>45597</v>
      </c>
      <c r="E18" s="58"/>
      <c r="F18" s="71">
        <v>30</v>
      </c>
      <c r="G18" s="24"/>
      <c r="H18" s="20"/>
      <c r="I18" s="20"/>
      <c r="J18" s="17"/>
      <c r="K18" s="17"/>
      <c r="L18" s="10"/>
      <c r="M18" s="43"/>
      <c r="N18" s="47"/>
      <c r="O18" s="45">
        <f>F18*N16</f>
        <v>-91.5</v>
      </c>
      <c r="P18" s="48"/>
    </row>
    <row r="19" s="3" customFormat="1" customHeight="1" spans="1:16">
      <c r="A19" s="17">
        <v>308</v>
      </c>
      <c r="B19" s="57" t="s">
        <v>59</v>
      </c>
      <c r="C19" s="30" t="s">
        <v>22</v>
      </c>
      <c r="D19" s="58">
        <v>45592</v>
      </c>
      <c r="E19" s="58"/>
      <c r="F19" s="71">
        <v>30</v>
      </c>
      <c r="G19" s="31">
        <v>100</v>
      </c>
      <c r="H19" s="20">
        <v>150</v>
      </c>
      <c r="I19" s="20">
        <v>322</v>
      </c>
      <c r="J19" s="17">
        <v>1.5</v>
      </c>
      <c r="K19" s="17">
        <f t="shared" ref="K19:K23" si="10">I19-H19</f>
        <v>172</v>
      </c>
      <c r="L19" s="41">
        <f t="shared" si="9"/>
        <v>72</v>
      </c>
      <c r="M19" s="43">
        <f t="shared" ref="M19:M23" si="11">L19*J19</f>
        <v>108</v>
      </c>
      <c r="N19" s="43">
        <f>M19/SUM(F19)</f>
        <v>3.6</v>
      </c>
      <c r="O19" s="45">
        <f t="shared" ref="O19:O23" si="12">F19*N19</f>
        <v>108</v>
      </c>
      <c r="P19" s="17"/>
    </row>
    <row r="20" customHeight="1" spans="1:16">
      <c r="A20" s="33">
        <v>311</v>
      </c>
      <c r="B20" s="57" t="s">
        <v>58</v>
      </c>
      <c r="C20" s="18" t="s">
        <v>23</v>
      </c>
      <c r="D20" s="58">
        <v>45592</v>
      </c>
      <c r="E20" s="58"/>
      <c r="F20" s="71">
        <v>30</v>
      </c>
      <c r="G20" s="31">
        <v>50</v>
      </c>
      <c r="H20" s="34">
        <v>88</v>
      </c>
      <c r="I20" s="34">
        <v>127</v>
      </c>
      <c r="J20" s="33">
        <v>1.5</v>
      </c>
      <c r="K20" s="33">
        <f t="shared" si="10"/>
        <v>39</v>
      </c>
      <c r="L20" s="10">
        <f>K20-G20-G21</f>
        <v>-11</v>
      </c>
      <c r="M20" s="43">
        <f t="shared" si="11"/>
        <v>-16.5</v>
      </c>
      <c r="N20" s="44">
        <f>M20/SUM(F20:F22)</f>
        <v>-0.55</v>
      </c>
      <c r="O20" s="45">
        <f t="shared" si="12"/>
        <v>-16.5</v>
      </c>
      <c r="P20" s="17"/>
    </row>
    <row r="21" customHeight="1" spans="1:16">
      <c r="A21" s="35"/>
      <c r="B21" s="60"/>
      <c r="C21" s="18" t="s">
        <v>60</v>
      </c>
      <c r="D21" s="58">
        <v>45603</v>
      </c>
      <c r="E21" s="58">
        <v>45604</v>
      </c>
      <c r="F21" s="71"/>
      <c r="G21" s="36"/>
      <c r="H21" s="37"/>
      <c r="I21" s="37"/>
      <c r="J21" s="35"/>
      <c r="K21" s="35"/>
      <c r="L21" s="10"/>
      <c r="M21" s="43"/>
      <c r="N21" s="46"/>
      <c r="O21" s="45">
        <f>F21*N20</f>
        <v>0</v>
      </c>
      <c r="P21" s="48" t="s">
        <v>70</v>
      </c>
    </row>
    <row r="22" customHeight="1" spans="1:16">
      <c r="A22" s="38"/>
      <c r="B22" s="61"/>
      <c r="C22" s="18" t="s">
        <v>61</v>
      </c>
      <c r="D22" s="58"/>
      <c r="E22" s="58"/>
      <c r="F22" s="71"/>
      <c r="G22" s="31"/>
      <c r="H22" s="39"/>
      <c r="I22" s="39"/>
      <c r="J22" s="38"/>
      <c r="K22" s="38"/>
      <c r="L22" s="10"/>
      <c r="M22" s="43"/>
      <c r="N22" s="47"/>
      <c r="O22" s="45">
        <f>F22*N20</f>
        <v>0</v>
      </c>
      <c r="P22" s="48" t="s">
        <v>70</v>
      </c>
    </row>
    <row r="23" customHeight="1" spans="1:16">
      <c r="A23" s="33">
        <v>312</v>
      </c>
      <c r="B23" s="57" t="s">
        <v>58</v>
      </c>
      <c r="C23" s="18" t="s">
        <v>26</v>
      </c>
      <c r="D23" s="58">
        <v>45592</v>
      </c>
      <c r="E23" s="58"/>
      <c r="F23" s="71">
        <v>30</v>
      </c>
      <c r="G23" s="31">
        <v>50</v>
      </c>
      <c r="H23" s="34">
        <v>108</v>
      </c>
      <c r="I23" s="34">
        <v>123</v>
      </c>
      <c r="J23" s="33">
        <v>1.5</v>
      </c>
      <c r="K23" s="33">
        <f t="shared" si="10"/>
        <v>15</v>
      </c>
      <c r="L23" s="10">
        <f>K23-G23-G24-G25</f>
        <v>-135</v>
      </c>
      <c r="M23" s="44">
        <f t="shared" si="11"/>
        <v>-202.5</v>
      </c>
      <c r="N23" s="44">
        <f>M23/SUM(F23:F25)</f>
        <v>-2.25</v>
      </c>
      <c r="O23" s="45">
        <f t="shared" si="12"/>
        <v>-67.5</v>
      </c>
      <c r="P23" s="17"/>
    </row>
    <row r="24" customHeight="1" spans="1:16">
      <c r="A24" s="35"/>
      <c r="B24" s="60"/>
      <c r="C24" s="18" t="s">
        <v>28</v>
      </c>
      <c r="D24" s="58">
        <v>45597</v>
      </c>
      <c r="E24" s="58"/>
      <c r="F24" s="71">
        <v>30</v>
      </c>
      <c r="G24" s="26">
        <f>50/30*F24</f>
        <v>50</v>
      </c>
      <c r="H24" s="37"/>
      <c r="I24" s="37"/>
      <c r="J24" s="35"/>
      <c r="K24" s="35"/>
      <c r="L24" s="10"/>
      <c r="M24" s="46"/>
      <c r="N24" s="46"/>
      <c r="O24" s="45">
        <f>F24*N23</f>
        <v>-67.5</v>
      </c>
      <c r="P24" s="17"/>
    </row>
    <row r="25" customHeight="1" spans="1:16">
      <c r="A25" s="38"/>
      <c r="B25" s="61"/>
      <c r="C25" s="18" t="s">
        <v>62</v>
      </c>
      <c r="D25" s="58">
        <v>45599</v>
      </c>
      <c r="E25" s="58"/>
      <c r="F25" s="71">
        <v>30</v>
      </c>
      <c r="G25" s="26">
        <f>50/30*F25</f>
        <v>50</v>
      </c>
      <c r="H25" s="39"/>
      <c r="I25" s="39"/>
      <c r="J25" s="38"/>
      <c r="K25" s="38"/>
      <c r="L25" s="10"/>
      <c r="M25" s="47"/>
      <c r="N25" s="47"/>
      <c r="O25" s="45">
        <f>F25*N23</f>
        <v>-67.5</v>
      </c>
      <c r="P25" s="48"/>
    </row>
    <row r="26" customHeight="1" spans="1:16">
      <c r="A26" s="40" t="s">
        <v>29</v>
      </c>
      <c r="B26" s="57" t="s">
        <v>55</v>
      </c>
      <c r="C26" s="18" t="s">
        <v>30</v>
      </c>
      <c r="D26" s="58">
        <v>45592</v>
      </c>
      <c r="E26" s="58"/>
      <c r="F26" s="71">
        <v>30</v>
      </c>
      <c r="G26" s="31">
        <v>50</v>
      </c>
      <c r="H26" s="20"/>
      <c r="I26" s="20"/>
      <c r="J26" s="17">
        <v>1.5</v>
      </c>
      <c r="K26" s="17">
        <f>I26-H26</f>
        <v>0</v>
      </c>
      <c r="L26" s="41">
        <f>K26-G26</f>
        <v>-50</v>
      </c>
      <c r="M26" s="43">
        <f>L26*J26</f>
        <v>-75</v>
      </c>
      <c r="N26" s="43">
        <f>M26/SUM(F26)</f>
        <v>-2.5</v>
      </c>
      <c r="O26" s="45">
        <f>F26*N26</f>
        <v>-75</v>
      </c>
      <c r="P26" s="49" t="s">
        <v>63</v>
      </c>
    </row>
    <row r="27" customHeight="1" spans="1:16">
      <c r="A27" s="40" t="s">
        <v>31</v>
      </c>
      <c r="B27" s="48" t="s">
        <v>55</v>
      </c>
      <c r="C27" s="18" t="s">
        <v>32</v>
      </c>
      <c r="D27" s="58">
        <v>45605</v>
      </c>
      <c r="E27" s="58"/>
      <c r="F27" s="71">
        <v>17</v>
      </c>
      <c r="G27" s="31">
        <v>50</v>
      </c>
      <c r="H27" s="20"/>
      <c r="I27" s="20"/>
      <c r="J27" s="17">
        <v>1.5</v>
      </c>
      <c r="K27" s="17">
        <f>I27-H27</f>
        <v>0</v>
      </c>
      <c r="L27" s="10">
        <f>K27-G27</f>
        <v>-50</v>
      </c>
      <c r="M27" s="43">
        <f>L27*J27</f>
        <v>-75</v>
      </c>
      <c r="N27" s="43">
        <f>M27/SUM(F27)</f>
        <v>-4.41176470588235</v>
      </c>
      <c r="O27" s="45">
        <f>F27*N27</f>
        <v>-75</v>
      </c>
      <c r="P27" s="50"/>
    </row>
  </sheetData>
  <mergeCells count="93">
    <mergeCell ref="A1:P1"/>
    <mergeCell ref="A2:P2"/>
    <mergeCell ref="H3:K3"/>
    <mergeCell ref="A3:A4"/>
    <mergeCell ref="A5:A7"/>
    <mergeCell ref="A8:A9"/>
    <mergeCell ref="A10:A11"/>
    <mergeCell ref="A12:A13"/>
    <mergeCell ref="A14:A15"/>
    <mergeCell ref="A16:A18"/>
    <mergeCell ref="A20:A22"/>
    <mergeCell ref="A23:A25"/>
    <mergeCell ref="B3:B4"/>
    <mergeCell ref="B5:B7"/>
    <mergeCell ref="B8:B9"/>
    <mergeCell ref="B10:B11"/>
    <mergeCell ref="B12:B13"/>
    <mergeCell ref="B14:B15"/>
    <mergeCell ref="B16:B18"/>
    <mergeCell ref="B20:B22"/>
    <mergeCell ref="B23:B25"/>
    <mergeCell ref="C3:C4"/>
    <mergeCell ref="D3:D4"/>
    <mergeCell ref="E3:E4"/>
    <mergeCell ref="F3:F4"/>
    <mergeCell ref="G3:G4"/>
    <mergeCell ref="G5:G7"/>
    <mergeCell ref="G8:G9"/>
    <mergeCell ref="G10:G11"/>
    <mergeCell ref="G14:G15"/>
    <mergeCell ref="G16:G18"/>
    <mergeCell ref="H5:H7"/>
    <mergeCell ref="H8:H9"/>
    <mergeCell ref="H10:H11"/>
    <mergeCell ref="H12:H13"/>
    <mergeCell ref="H14:H15"/>
    <mergeCell ref="H16:H18"/>
    <mergeCell ref="H20:H22"/>
    <mergeCell ref="H23:H25"/>
    <mergeCell ref="I5:I7"/>
    <mergeCell ref="I8:I9"/>
    <mergeCell ref="I10:I11"/>
    <mergeCell ref="I12:I13"/>
    <mergeCell ref="I14:I15"/>
    <mergeCell ref="I16:I18"/>
    <mergeCell ref="I20:I22"/>
    <mergeCell ref="I23:I25"/>
    <mergeCell ref="J5:J7"/>
    <mergeCell ref="J8:J9"/>
    <mergeCell ref="J10:J11"/>
    <mergeCell ref="J12:J13"/>
    <mergeCell ref="J14:J15"/>
    <mergeCell ref="J16:J18"/>
    <mergeCell ref="J20:J22"/>
    <mergeCell ref="J23:J25"/>
    <mergeCell ref="K5:K7"/>
    <mergeCell ref="K8:K9"/>
    <mergeCell ref="K10:K11"/>
    <mergeCell ref="K12:K13"/>
    <mergeCell ref="K14:K15"/>
    <mergeCell ref="K16:K18"/>
    <mergeCell ref="K20:K22"/>
    <mergeCell ref="K23:K25"/>
    <mergeCell ref="L3:L4"/>
    <mergeCell ref="L5:L7"/>
    <mergeCell ref="L8:L9"/>
    <mergeCell ref="L10:L11"/>
    <mergeCell ref="L12:L13"/>
    <mergeCell ref="L14:L15"/>
    <mergeCell ref="L16:L18"/>
    <mergeCell ref="L20:L22"/>
    <mergeCell ref="L23:L25"/>
    <mergeCell ref="M3:M4"/>
    <mergeCell ref="M5:M7"/>
    <mergeCell ref="M8:M9"/>
    <mergeCell ref="M10:M11"/>
    <mergeCell ref="M12:M13"/>
    <mergeCell ref="M14:M15"/>
    <mergeCell ref="M16:M18"/>
    <mergeCell ref="M20:M22"/>
    <mergeCell ref="M23:M25"/>
    <mergeCell ref="N3:N4"/>
    <mergeCell ref="N5:N7"/>
    <mergeCell ref="N8:N9"/>
    <mergeCell ref="N10:N11"/>
    <mergeCell ref="N12:N13"/>
    <mergeCell ref="N14:N15"/>
    <mergeCell ref="N16:N18"/>
    <mergeCell ref="N20:N22"/>
    <mergeCell ref="N23:N25"/>
    <mergeCell ref="O3:O4"/>
    <mergeCell ref="P3:P4"/>
    <mergeCell ref="P26:P27"/>
  </mergeCells>
  <conditionalFormatting sqref="D3">
    <cfRule type="duplicateValues" dxfId="0" priority="8" stopIfTrue="1"/>
  </conditionalFormatting>
  <conditionalFormatting sqref="E3">
    <cfRule type="duplicateValues" dxfId="0" priority="7" stopIfTrue="1"/>
  </conditionalFormatting>
  <conditionalFormatting sqref="F3">
    <cfRule type="duplicateValues" dxfId="0" priority="6" stopIfTrue="1"/>
  </conditionalFormatting>
  <conditionalFormatting sqref="G3">
    <cfRule type="duplicateValues" dxfId="0" priority="5" stopIfTrue="1"/>
  </conditionalFormatting>
  <conditionalFormatting sqref="M3">
    <cfRule type="duplicateValues" dxfId="0" priority="4" stopIfTrue="1"/>
  </conditionalFormatting>
  <conditionalFormatting sqref="N3">
    <cfRule type="duplicateValues" dxfId="0" priority="1" stopIfTrue="1"/>
  </conditionalFormatting>
  <conditionalFormatting sqref="O3">
    <cfRule type="duplicateValues" dxfId="0" priority="3" stopIfTrue="1"/>
  </conditionalFormatting>
  <conditionalFormatting sqref="C7">
    <cfRule type="duplicateValues" dxfId="0" priority="20" stopIfTrue="1"/>
  </conditionalFormatting>
  <conditionalFormatting sqref="C8">
    <cfRule type="duplicateValues" dxfId="0" priority="19" stopIfTrue="1"/>
  </conditionalFormatting>
  <conditionalFormatting sqref="C9">
    <cfRule type="duplicateValues" dxfId="0" priority="18" stopIfTrue="1"/>
  </conditionalFormatting>
  <conditionalFormatting sqref="C12">
    <cfRule type="duplicateValues" dxfId="0" priority="17" stopIfTrue="1"/>
  </conditionalFormatting>
  <conditionalFormatting sqref="C18">
    <cfRule type="duplicateValues" dxfId="0" priority="16" stopIfTrue="1"/>
  </conditionalFormatting>
  <conditionalFormatting sqref="C19">
    <cfRule type="duplicateValues" dxfId="0" priority="15" stopIfTrue="1"/>
  </conditionalFormatting>
  <conditionalFormatting sqref="C21">
    <cfRule type="duplicateValues" dxfId="0" priority="14" stopIfTrue="1"/>
  </conditionalFormatting>
  <conditionalFormatting sqref="C22">
    <cfRule type="duplicateValues" dxfId="0" priority="13" stopIfTrue="1"/>
  </conditionalFormatting>
  <conditionalFormatting sqref="C23">
    <cfRule type="duplicateValues" dxfId="0" priority="12" stopIfTrue="1"/>
  </conditionalFormatting>
  <conditionalFormatting sqref="C24">
    <cfRule type="duplicateValues" dxfId="0" priority="11" stopIfTrue="1"/>
  </conditionalFormatting>
  <conditionalFormatting sqref="C25">
    <cfRule type="duplicateValues" dxfId="0" priority="10" stopIfTrue="1"/>
  </conditionalFormatting>
  <conditionalFormatting sqref="C26">
    <cfRule type="duplicateValues" dxfId="0" priority="9" stopIfTrue="1"/>
  </conditionalFormatting>
  <conditionalFormatting sqref="C27">
    <cfRule type="duplicateValues" dxfId="0" priority="2" stopIfTrue="1"/>
  </conditionalFormatting>
  <conditionalFormatting sqref="C5:C6">
    <cfRule type="duplicateValues" dxfId="0" priority="21" stopIfTrue="1"/>
  </conditionalFormatting>
  <conditionalFormatting sqref="C28:C65441 C3">
    <cfRule type="duplicateValues" dxfId="0" priority="22" stopIfTrue="1"/>
  </conditionalFormatting>
  <pageMargins left="0.75" right="0.75" top="1" bottom="1" header="0.5" footer="0.5"/>
  <pageSetup paperSize="9" scale="7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zoomScale="70" zoomScaleNormal="70" zoomScaleSheetLayoutView="85" topLeftCell="A17" workbookViewId="0">
      <selection activeCell="I35" sqref="I35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3" customWidth="1"/>
    <col min="7" max="7" width="7.1" style="3" customWidth="1"/>
    <col min="8" max="9" width="6.9" style="3" customWidth="1"/>
    <col min="10" max="10" width="5.875" style="3" customWidth="1"/>
    <col min="11" max="11" width="8.23333333333333" style="3" customWidth="1"/>
    <col min="12" max="12" width="8.125" style="72" customWidth="1"/>
    <col min="13" max="13" width="11.325" style="7" customWidth="1"/>
    <col min="14" max="14" width="9.7" style="7" customWidth="1"/>
    <col min="15" max="16" width="9.55833333333333" style="3" customWidth="1"/>
    <col min="17" max="17" width="15.275" style="3"/>
    <col min="18" max="16384" width="9" style="3"/>
  </cols>
  <sheetData>
    <row r="1" s="3" customFormat="1" ht="35" customHeight="1" spans="1:16">
      <c r="A1" s="8" t="s">
        <v>73</v>
      </c>
      <c r="B1" s="8"/>
      <c r="C1" s="8"/>
      <c r="D1" s="8"/>
      <c r="E1" s="8"/>
      <c r="F1" s="8"/>
      <c r="G1" s="8"/>
      <c r="H1" s="8"/>
      <c r="I1" s="8"/>
      <c r="J1" s="8"/>
      <c r="K1" s="8"/>
      <c r="L1" s="73"/>
      <c r="M1" s="42"/>
      <c r="N1" s="42"/>
      <c r="O1" s="8"/>
      <c r="P1" s="8"/>
    </row>
    <row r="2" s="4" customFormat="1" ht="73" customHeight="1" spans="1:16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74"/>
      <c r="M2" s="9"/>
      <c r="N2" s="9"/>
      <c r="O2" s="9"/>
      <c r="P2" s="9"/>
    </row>
    <row r="3" s="3" customFormat="1" ht="29" customHeight="1" spans="1:16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69" t="s">
        <v>50</v>
      </c>
      <c r="G3" s="12" t="s">
        <v>66</v>
      </c>
      <c r="H3" s="13" t="s">
        <v>67</v>
      </c>
      <c r="I3" s="13"/>
      <c r="J3" s="13"/>
      <c r="K3" s="13"/>
      <c r="L3" s="14" t="s">
        <v>45</v>
      </c>
      <c r="M3" s="15" t="s">
        <v>51</v>
      </c>
      <c r="N3" s="12" t="s">
        <v>68</v>
      </c>
      <c r="O3" s="66" t="s">
        <v>74</v>
      </c>
      <c r="P3" s="10" t="s">
        <v>69</v>
      </c>
    </row>
    <row r="4" s="5" customFormat="1" ht="36" customHeight="1" spans="1:16">
      <c r="A4" s="10"/>
      <c r="B4" s="13"/>
      <c r="C4" s="11"/>
      <c r="D4" s="11"/>
      <c r="E4" s="11"/>
      <c r="F4" s="69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14"/>
      <c r="M4" s="15"/>
      <c r="N4" s="15"/>
      <c r="O4" s="66"/>
      <c r="P4" s="10"/>
    </row>
    <row r="5" s="3" customFormat="1" customHeight="1" spans="1:16">
      <c r="A5" s="17">
        <v>301</v>
      </c>
      <c r="B5" s="57" t="s">
        <v>53</v>
      </c>
      <c r="C5" s="18" t="s">
        <v>6</v>
      </c>
      <c r="D5" s="58">
        <v>45592</v>
      </c>
      <c r="E5" s="58"/>
      <c r="F5" s="70">
        <v>30</v>
      </c>
      <c r="G5" s="19">
        <v>150</v>
      </c>
      <c r="H5" s="20">
        <v>302</v>
      </c>
      <c r="I5" s="20">
        <v>348</v>
      </c>
      <c r="J5" s="17">
        <v>1.5</v>
      </c>
      <c r="K5" s="17">
        <f t="shared" ref="K5:K10" si="0">I5-H5</f>
        <v>46</v>
      </c>
      <c r="L5" s="21">
        <v>0</v>
      </c>
      <c r="M5" s="43">
        <f>L5*J5</f>
        <v>0</v>
      </c>
      <c r="N5" s="44">
        <f>M5/SUM(F5:F7)</f>
        <v>0</v>
      </c>
      <c r="O5" s="45">
        <f>F5*N6</f>
        <v>0</v>
      </c>
      <c r="P5" s="17"/>
    </row>
    <row r="6" s="3" customFormat="1" customHeight="1" spans="1:16">
      <c r="A6" s="17"/>
      <c r="B6" s="60"/>
      <c r="C6" s="18" t="s">
        <v>7</v>
      </c>
      <c r="D6" s="58">
        <v>45592</v>
      </c>
      <c r="E6" s="58"/>
      <c r="F6" s="70">
        <v>30</v>
      </c>
      <c r="G6" s="22"/>
      <c r="H6" s="20"/>
      <c r="I6" s="20"/>
      <c r="J6" s="17"/>
      <c r="K6" s="17"/>
      <c r="L6" s="21"/>
      <c r="M6" s="43"/>
      <c r="N6" s="46"/>
      <c r="O6" s="45">
        <f>F6*N6</f>
        <v>0</v>
      </c>
      <c r="P6" s="17"/>
    </row>
    <row r="7" s="3" customFormat="1" customHeight="1" spans="1:16">
      <c r="A7" s="17"/>
      <c r="B7" s="61"/>
      <c r="C7" s="23" t="s">
        <v>54</v>
      </c>
      <c r="D7" s="58">
        <v>45592</v>
      </c>
      <c r="E7" s="58"/>
      <c r="F7" s="70">
        <v>30</v>
      </c>
      <c r="G7" s="24"/>
      <c r="H7" s="20"/>
      <c r="I7" s="20"/>
      <c r="J7" s="17"/>
      <c r="K7" s="17"/>
      <c r="L7" s="21"/>
      <c r="M7" s="43"/>
      <c r="N7" s="47"/>
      <c r="O7" s="45">
        <f>F7*N6</f>
        <v>0</v>
      </c>
      <c r="P7" s="17"/>
    </row>
    <row r="8" s="3" customFormat="1" customHeight="1" spans="1:16">
      <c r="A8" s="17">
        <v>302</v>
      </c>
      <c r="B8" s="57" t="s">
        <v>53</v>
      </c>
      <c r="C8" s="23" t="s">
        <v>8</v>
      </c>
      <c r="D8" s="58">
        <v>45592</v>
      </c>
      <c r="E8" s="58"/>
      <c r="F8" s="70">
        <v>30</v>
      </c>
      <c r="G8" s="19">
        <v>100</v>
      </c>
      <c r="H8" s="20">
        <v>292</v>
      </c>
      <c r="I8" s="20">
        <v>355</v>
      </c>
      <c r="J8" s="17">
        <v>1.5</v>
      </c>
      <c r="K8" s="17">
        <f t="shared" si="0"/>
        <v>63</v>
      </c>
      <c r="L8" s="21">
        <v>0</v>
      </c>
      <c r="M8" s="43">
        <f>L8*J8</f>
        <v>0</v>
      </c>
      <c r="N8" s="44">
        <f t="shared" ref="N8:N12" si="1">M8/SUM(F8:F9)</f>
        <v>0</v>
      </c>
      <c r="O8" s="45">
        <f>F8*N9</f>
        <v>0</v>
      </c>
      <c r="P8" s="17"/>
    </row>
    <row r="9" s="3" customFormat="1" customHeight="1" spans="1:16">
      <c r="A9" s="17"/>
      <c r="B9" s="61"/>
      <c r="C9" s="23" t="s">
        <v>9</v>
      </c>
      <c r="D9" s="58">
        <v>45592</v>
      </c>
      <c r="E9" s="58"/>
      <c r="F9" s="70">
        <v>30</v>
      </c>
      <c r="G9" s="24"/>
      <c r="H9" s="20"/>
      <c r="I9" s="20"/>
      <c r="J9" s="17"/>
      <c r="K9" s="17"/>
      <c r="L9" s="21"/>
      <c r="M9" s="43"/>
      <c r="N9" s="47"/>
      <c r="O9" s="45">
        <f t="shared" ref="O6:O28" si="2">F9*N9</f>
        <v>0</v>
      </c>
      <c r="P9" s="17"/>
    </row>
    <row r="10" s="3" customFormat="1" customHeight="1" spans="1:16">
      <c r="A10" s="17">
        <v>303</v>
      </c>
      <c r="B10" s="57" t="s">
        <v>55</v>
      </c>
      <c r="C10" s="23" t="s">
        <v>12</v>
      </c>
      <c r="D10" s="58">
        <v>45592</v>
      </c>
      <c r="E10" s="58"/>
      <c r="F10" s="71">
        <v>30</v>
      </c>
      <c r="G10" s="19">
        <v>100</v>
      </c>
      <c r="H10" s="20">
        <v>48</v>
      </c>
      <c r="I10" s="20">
        <v>60</v>
      </c>
      <c r="J10" s="17">
        <v>1.5</v>
      </c>
      <c r="K10" s="17">
        <f t="shared" si="0"/>
        <v>12</v>
      </c>
      <c r="L10" s="21">
        <v>0</v>
      </c>
      <c r="M10" s="43">
        <f>L10*J10</f>
        <v>0</v>
      </c>
      <c r="N10" s="44">
        <f t="shared" si="1"/>
        <v>0</v>
      </c>
      <c r="O10" s="45">
        <f>F10*N11</f>
        <v>0</v>
      </c>
      <c r="P10" s="17"/>
    </row>
    <row r="11" s="3" customFormat="1" customHeight="1" spans="1:16">
      <c r="A11" s="17"/>
      <c r="B11" s="61"/>
      <c r="C11" s="23" t="s">
        <v>13</v>
      </c>
      <c r="D11" s="58">
        <v>45592</v>
      </c>
      <c r="E11" s="58"/>
      <c r="F11" s="71">
        <v>30</v>
      </c>
      <c r="G11" s="24"/>
      <c r="H11" s="20"/>
      <c r="I11" s="20"/>
      <c r="J11" s="17"/>
      <c r="K11" s="17"/>
      <c r="L11" s="21"/>
      <c r="M11" s="43"/>
      <c r="N11" s="47"/>
      <c r="O11" s="45">
        <f t="shared" si="2"/>
        <v>0</v>
      </c>
      <c r="P11" s="17"/>
    </row>
    <row r="12" s="3" customFormat="1" customHeight="1" spans="1:16">
      <c r="A12" s="17">
        <v>305</v>
      </c>
      <c r="B12" s="57" t="s">
        <v>55</v>
      </c>
      <c r="C12" s="23" t="s">
        <v>14</v>
      </c>
      <c r="D12" s="58">
        <v>45666</v>
      </c>
      <c r="E12" s="58">
        <v>45675</v>
      </c>
      <c r="F12" s="71">
        <v>10</v>
      </c>
      <c r="G12" s="26">
        <f>50/30*F12</f>
        <v>16.6666666666667</v>
      </c>
      <c r="H12" s="20">
        <v>26</v>
      </c>
      <c r="I12" s="20">
        <v>39</v>
      </c>
      <c r="J12" s="17">
        <v>1.5</v>
      </c>
      <c r="K12" s="17">
        <f t="shared" ref="K12:K16" si="3">I12-H12</f>
        <v>13</v>
      </c>
      <c r="L12" s="21">
        <v>0</v>
      </c>
      <c r="M12" s="43">
        <f t="shared" ref="M12:M16" si="4">L12*J12</f>
        <v>0</v>
      </c>
      <c r="N12" s="44">
        <f t="shared" si="1"/>
        <v>0</v>
      </c>
      <c r="O12" s="45">
        <f>F12*N13</f>
        <v>0</v>
      </c>
      <c r="P12" s="48"/>
    </row>
    <row r="13" s="3" customFormat="1" customHeight="1" spans="1:16">
      <c r="A13" s="17"/>
      <c r="B13" s="61"/>
      <c r="C13" s="23" t="s">
        <v>27</v>
      </c>
      <c r="D13" s="58">
        <v>45662</v>
      </c>
      <c r="E13" s="58">
        <v>45673</v>
      </c>
      <c r="F13" s="70">
        <v>12</v>
      </c>
      <c r="G13" s="26">
        <f>50/30*F13</f>
        <v>20</v>
      </c>
      <c r="H13" s="20"/>
      <c r="I13" s="20"/>
      <c r="J13" s="17"/>
      <c r="K13" s="17"/>
      <c r="L13" s="21"/>
      <c r="M13" s="43"/>
      <c r="N13" s="47"/>
      <c r="O13" s="45">
        <f t="shared" si="2"/>
        <v>0</v>
      </c>
      <c r="P13" s="17"/>
    </row>
    <row r="14" s="3" customFormat="1" customHeight="1" spans="1:16">
      <c r="A14" s="17">
        <v>306</v>
      </c>
      <c r="B14" s="57" t="s">
        <v>57</v>
      </c>
      <c r="C14" s="27" t="s">
        <v>16</v>
      </c>
      <c r="D14" s="58">
        <v>45597</v>
      </c>
      <c r="E14" s="58"/>
      <c r="F14" s="71">
        <v>30</v>
      </c>
      <c r="G14" s="19">
        <v>100</v>
      </c>
      <c r="H14" s="28">
        <v>5</v>
      </c>
      <c r="I14" s="28">
        <v>5</v>
      </c>
      <c r="J14" s="19">
        <v>1.5</v>
      </c>
      <c r="K14" s="19">
        <f t="shared" si="3"/>
        <v>0</v>
      </c>
      <c r="L14" s="21">
        <v>0</v>
      </c>
      <c r="M14" s="43">
        <f t="shared" si="4"/>
        <v>0</v>
      </c>
      <c r="N14" s="44">
        <f>M14/SUM(F14:F15)</f>
        <v>0</v>
      </c>
      <c r="O14" s="45">
        <f>F14*N13</f>
        <v>0</v>
      </c>
      <c r="P14" s="48"/>
    </row>
    <row r="15" s="3" customFormat="1" customHeight="1" spans="1:16">
      <c r="A15" s="17"/>
      <c r="B15" s="61"/>
      <c r="C15" s="27" t="s">
        <v>17</v>
      </c>
      <c r="D15" s="58">
        <v>45597</v>
      </c>
      <c r="E15" s="58"/>
      <c r="F15" s="71">
        <v>30</v>
      </c>
      <c r="G15" s="24"/>
      <c r="H15" s="29"/>
      <c r="I15" s="29"/>
      <c r="J15" s="22"/>
      <c r="K15" s="22"/>
      <c r="L15" s="21"/>
      <c r="M15" s="43"/>
      <c r="N15" s="47"/>
      <c r="O15" s="45">
        <f t="shared" si="2"/>
        <v>0</v>
      </c>
      <c r="P15" s="48"/>
    </row>
    <row r="16" s="3" customFormat="1" customHeight="1" spans="1:16">
      <c r="A16" s="17">
        <v>307</v>
      </c>
      <c r="B16" s="57" t="s">
        <v>58</v>
      </c>
      <c r="C16" s="30" t="s">
        <v>19</v>
      </c>
      <c r="D16" s="58">
        <v>45597</v>
      </c>
      <c r="E16" s="58"/>
      <c r="F16" s="71">
        <v>30</v>
      </c>
      <c r="G16" s="19">
        <v>200</v>
      </c>
      <c r="H16" s="20">
        <v>29</v>
      </c>
      <c r="I16" s="20">
        <v>103</v>
      </c>
      <c r="J16" s="17">
        <v>1.5</v>
      </c>
      <c r="K16" s="17">
        <f t="shared" si="3"/>
        <v>74</v>
      </c>
      <c r="L16" s="21">
        <v>0</v>
      </c>
      <c r="M16" s="43">
        <f t="shared" si="4"/>
        <v>0</v>
      </c>
      <c r="N16" s="44">
        <f>M16/SUM(F16:F18)</f>
        <v>0</v>
      </c>
      <c r="O16" s="45">
        <f>F16*N17</f>
        <v>0</v>
      </c>
      <c r="P16" s="48"/>
    </row>
    <row r="17" s="3" customFormat="1" customHeight="1" spans="1:16">
      <c r="A17" s="17"/>
      <c r="B17" s="60"/>
      <c r="C17" s="30" t="s">
        <v>20</v>
      </c>
      <c r="D17" s="58">
        <v>45597</v>
      </c>
      <c r="E17" s="58"/>
      <c r="F17" s="71">
        <v>30</v>
      </c>
      <c r="G17" s="22"/>
      <c r="H17" s="20"/>
      <c r="I17" s="20"/>
      <c r="J17" s="17"/>
      <c r="K17" s="17"/>
      <c r="L17" s="21"/>
      <c r="M17" s="43"/>
      <c r="N17" s="46"/>
      <c r="O17" s="45">
        <f t="shared" si="2"/>
        <v>0</v>
      </c>
      <c r="P17" s="48"/>
    </row>
    <row r="18" s="3" customFormat="1" customHeight="1" spans="1:16">
      <c r="A18" s="17"/>
      <c r="B18" s="61"/>
      <c r="C18" s="18" t="s">
        <v>21</v>
      </c>
      <c r="D18" s="58">
        <v>45597</v>
      </c>
      <c r="E18" s="58"/>
      <c r="F18" s="71">
        <v>30</v>
      </c>
      <c r="G18" s="24"/>
      <c r="H18" s="20"/>
      <c r="I18" s="20"/>
      <c r="J18" s="17"/>
      <c r="K18" s="17"/>
      <c r="L18" s="21"/>
      <c r="M18" s="43"/>
      <c r="N18" s="47"/>
      <c r="O18" s="45">
        <f t="shared" si="2"/>
        <v>0</v>
      </c>
      <c r="P18" s="48"/>
    </row>
    <row r="19" s="3" customFormat="1" customHeight="1" spans="1:16">
      <c r="A19" s="17">
        <v>308</v>
      </c>
      <c r="B19" s="57" t="s">
        <v>59</v>
      </c>
      <c r="C19" s="30" t="s">
        <v>22</v>
      </c>
      <c r="D19" s="58">
        <v>45592</v>
      </c>
      <c r="E19" s="58"/>
      <c r="F19" s="71">
        <v>30</v>
      </c>
      <c r="G19" s="31">
        <v>100</v>
      </c>
      <c r="H19" s="20">
        <v>322</v>
      </c>
      <c r="I19" s="20">
        <v>490</v>
      </c>
      <c r="J19" s="17">
        <v>1.5</v>
      </c>
      <c r="K19" s="17">
        <f t="shared" ref="K19:K23" si="5">I19-H19</f>
        <v>168</v>
      </c>
      <c r="L19" s="32">
        <f>K19-G19</f>
        <v>68</v>
      </c>
      <c r="M19" s="43">
        <f t="shared" ref="M19:M23" si="6">L19*J19</f>
        <v>102</v>
      </c>
      <c r="N19" s="43">
        <f>M19/SUM(F19)</f>
        <v>3.4</v>
      </c>
      <c r="O19" s="45">
        <f t="shared" si="2"/>
        <v>102</v>
      </c>
      <c r="P19" s="17"/>
    </row>
    <row r="20" customHeight="1" spans="1:16">
      <c r="A20" s="33">
        <v>311</v>
      </c>
      <c r="B20" s="57" t="s">
        <v>58</v>
      </c>
      <c r="C20" s="18" t="s">
        <v>23</v>
      </c>
      <c r="D20" s="58">
        <v>45592</v>
      </c>
      <c r="E20" s="58"/>
      <c r="F20" s="71">
        <v>30</v>
      </c>
      <c r="G20" s="31">
        <v>50</v>
      </c>
      <c r="H20" s="34">
        <v>127</v>
      </c>
      <c r="I20" s="34">
        <v>150</v>
      </c>
      <c r="J20" s="33">
        <v>1.5</v>
      </c>
      <c r="K20" s="33">
        <f t="shared" si="5"/>
        <v>23</v>
      </c>
      <c r="L20" s="21">
        <v>0</v>
      </c>
      <c r="M20" s="43">
        <f t="shared" si="6"/>
        <v>0</v>
      </c>
      <c r="N20" s="44">
        <f>M20/SUM(F20:F22)</f>
        <v>0</v>
      </c>
      <c r="O20" s="45">
        <f>F20*N21</f>
        <v>0</v>
      </c>
      <c r="P20" s="17"/>
    </row>
    <row r="21" hidden="1" customHeight="1" spans="1:16">
      <c r="A21" s="35"/>
      <c r="B21" s="60"/>
      <c r="C21" s="18" t="s">
        <v>60</v>
      </c>
      <c r="D21" s="58">
        <v>45603</v>
      </c>
      <c r="E21" s="58">
        <v>45604</v>
      </c>
      <c r="F21" s="71"/>
      <c r="G21" s="36"/>
      <c r="H21" s="37"/>
      <c r="I21" s="37"/>
      <c r="J21" s="35"/>
      <c r="K21" s="35"/>
      <c r="L21" s="21"/>
      <c r="M21" s="43"/>
      <c r="N21" s="46"/>
      <c r="O21" s="45">
        <f t="shared" si="2"/>
        <v>0</v>
      </c>
      <c r="P21" s="48" t="s">
        <v>70</v>
      </c>
    </row>
    <row r="22" hidden="1" customHeight="1" spans="1:16">
      <c r="A22" s="38"/>
      <c r="B22" s="61"/>
      <c r="C22" s="18" t="s">
        <v>61</v>
      </c>
      <c r="D22" s="58"/>
      <c r="E22" s="58"/>
      <c r="F22" s="71"/>
      <c r="G22" s="31"/>
      <c r="H22" s="39"/>
      <c r="I22" s="39"/>
      <c r="J22" s="38"/>
      <c r="K22" s="38"/>
      <c r="L22" s="21"/>
      <c r="M22" s="43"/>
      <c r="N22" s="47"/>
      <c r="O22" s="45">
        <f t="shared" si="2"/>
        <v>0</v>
      </c>
      <c r="P22" s="48" t="s">
        <v>70</v>
      </c>
    </row>
    <row r="23" customHeight="1" spans="1:16">
      <c r="A23" s="33">
        <v>312</v>
      </c>
      <c r="B23" s="57" t="s">
        <v>58</v>
      </c>
      <c r="C23" s="18" t="s">
        <v>26</v>
      </c>
      <c r="D23" s="58">
        <v>45592</v>
      </c>
      <c r="E23" s="58"/>
      <c r="F23" s="71">
        <v>30</v>
      </c>
      <c r="G23" s="31">
        <v>50</v>
      </c>
      <c r="H23" s="34">
        <v>123</v>
      </c>
      <c r="I23" s="34">
        <v>148</v>
      </c>
      <c r="J23" s="33">
        <v>1.5</v>
      </c>
      <c r="K23" s="33">
        <f t="shared" si="5"/>
        <v>25</v>
      </c>
      <c r="L23" s="21">
        <v>0</v>
      </c>
      <c r="M23" s="44">
        <f t="shared" si="6"/>
        <v>0</v>
      </c>
      <c r="N23" s="44">
        <f>M23/SUM(F23:F26)</f>
        <v>0</v>
      </c>
      <c r="O23" s="45">
        <f>F23*N24</f>
        <v>0</v>
      </c>
      <c r="P23" s="17"/>
    </row>
    <row r="24" customHeight="1" spans="1:16">
      <c r="A24" s="35"/>
      <c r="B24" s="60"/>
      <c r="C24" s="18" t="s">
        <v>62</v>
      </c>
      <c r="D24" s="58">
        <v>45658</v>
      </c>
      <c r="E24" s="58">
        <v>45670</v>
      </c>
      <c r="F24" s="71">
        <v>13</v>
      </c>
      <c r="G24" s="26">
        <f>50/30*F24</f>
        <v>21.6666666666667</v>
      </c>
      <c r="H24" s="37"/>
      <c r="I24" s="37"/>
      <c r="J24" s="35"/>
      <c r="K24" s="35"/>
      <c r="L24" s="21"/>
      <c r="M24" s="46"/>
      <c r="N24" s="46"/>
      <c r="O24" s="45">
        <f t="shared" si="2"/>
        <v>0</v>
      </c>
      <c r="P24" s="17"/>
    </row>
    <row r="25" customHeight="1" spans="1:16">
      <c r="A25" s="35"/>
      <c r="B25" s="60"/>
      <c r="C25" s="18" t="s">
        <v>75</v>
      </c>
      <c r="D25" s="58">
        <v>45661</v>
      </c>
      <c r="E25" s="58">
        <v>45670</v>
      </c>
      <c r="F25" s="71">
        <v>10</v>
      </c>
      <c r="G25" s="26">
        <f>50/30*F25</f>
        <v>16.6666666666667</v>
      </c>
      <c r="H25" s="37"/>
      <c r="I25" s="37"/>
      <c r="J25" s="35"/>
      <c r="K25" s="35"/>
      <c r="L25" s="21"/>
      <c r="M25" s="46"/>
      <c r="N25" s="46"/>
      <c r="O25" s="45">
        <f t="shared" si="2"/>
        <v>0</v>
      </c>
      <c r="P25" s="17"/>
    </row>
    <row r="26" customHeight="1" spans="1:16">
      <c r="A26" s="38"/>
      <c r="B26" s="61"/>
      <c r="C26" s="18" t="s">
        <v>27</v>
      </c>
      <c r="D26" s="58">
        <v>45674</v>
      </c>
      <c r="E26" s="58">
        <v>45688</v>
      </c>
      <c r="F26" s="71">
        <v>15</v>
      </c>
      <c r="G26" s="26">
        <f>50/30*F26</f>
        <v>25</v>
      </c>
      <c r="H26" s="39"/>
      <c r="I26" s="39"/>
      <c r="J26" s="38"/>
      <c r="K26" s="38"/>
      <c r="L26" s="21"/>
      <c r="M26" s="47"/>
      <c r="N26" s="47"/>
      <c r="O26" s="45">
        <f t="shared" si="2"/>
        <v>0</v>
      </c>
      <c r="P26" s="48"/>
    </row>
    <row r="27" customHeight="1" spans="1:16">
      <c r="A27" s="40" t="s">
        <v>29</v>
      </c>
      <c r="B27" s="57" t="s">
        <v>55</v>
      </c>
      <c r="C27" s="18" t="s">
        <v>30</v>
      </c>
      <c r="D27" s="58">
        <v>45592</v>
      </c>
      <c r="E27" s="58"/>
      <c r="F27" s="71">
        <v>30</v>
      </c>
      <c r="G27" s="31">
        <v>50</v>
      </c>
      <c r="H27" s="20"/>
      <c r="I27" s="20"/>
      <c r="J27" s="17">
        <v>1.5</v>
      </c>
      <c r="K27" s="17">
        <f>I27-H27</f>
        <v>0</v>
      </c>
      <c r="L27" s="32">
        <f>K27-G27</f>
        <v>-50</v>
      </c>
      <c r="M27" s="43">
        <f>L27*J27</f>
        <v>-75</v>
      </c>
      <c r="N27" s="43">
        <f>M27/SUM(F27)</f>
        <v>-2.5</v>
      </c>
      <c r="O27" s="45">
        <f t="shared" si="2"/>
        <v>-75</v>
      </c>
      <c r="P27" s="49" t="s">
        <v>63</v>
      </c>
    </row>
    <row r="28" customHeight="1" spans="1:16">
      <c r="A28" s="40" t="s">
        <v>31</v>
      </c>
      <c r="B28" s="48" t="s">
        <v>55</v>
      </c>
      <c r="C28" s="18" t="s">
        <v>32</v>
      </c>
      <c r="D28" s="58">
        <v>45605</v>
      </c>
      <c r="E28" s="58"/>
      <c r="F28" s="71">
        <v>17</v>
      </c>
      <c r="G28" s="31">
        <v>50</v>
      </c>
      <c r="H28" s="20"/>
      <c r="I28" s="20"/>
      <c r="J28" s="17">
        <v>1.5</v>
      </c>
      <c r="K28" s="17">
        <f>I28-H28</f>
        <v>0</v>
      </c>
      <c r="L28" s="21">
        <f>K28-G28</f>
        <v>-50</v>
      </c>
      <c r="M28" s="43">
        <f>L28*J28</f>
        <v>-75</v>
      </c>
      <c r="N28" s="43">
        <f>M28/SUM(F28)</f>
        <v>-4.41176470588235</v>
      </c>
      <c r="O28" s="45">
        <f t="shared" si="2"/>
        <v>-75</v>
      </c>
      <c r="P28" s="50"/>
    </row>
  </sheetData>
  <mergeCells count="93">
    <mergeCell ref="A1:P1"/>
    <mergeCell ref="A2:P2"/>
    <mergeCell ref="H3:K3"/>
    <mergeCell ref="A3:A4"/>
    <mergeCell ref="A5:A7"/>
    <mergeCell ref="A8:A9"/>
    <mergeCell ref="A10:A11"/>
    <mergeCell ref="A12:A13"/>
    <mergeCell ref="A14:A15"/>
    <mergeCell ref="A16:A18"/>
    <mergeCell ref="A20:A22"/>
    <mergeCell ref="A23:A26"/>
    <mergeCell ref="B3:B4"/>
    <mergeCell ref="B5:B7"/>
    <mergeCell ref="B8:B9"/>
    <mergeCell ref="B10:B11"/>
    <mergeCell ref="B12:B13"/>
    <mergeCell ref="B14:B15"/>
    <mergeCell ref="B16:B18"/>
    <mergeCell ref="B20:B22"/>
    <mergeCell ref="B23:B26"/>
    <mergeCell ref="C3:C4"/>
    <mergeCell ref="D3:D4"/>
    <mergeCell ref="E3:E4"/>
    <mergeCell ref="F3:F4"/>
    <mergeCell ref="G3:G4"/>
    <mergeCell ref="G5:G7"/>
    <mergeCell ref="G8:G9"/>
    <mergeCell ref="G10:G11"/>
    <mergeCell ref="G14:G15"/>
    <mergeCell ref="G16:G18"/>
    <mergeCell ref="H5:H7"/>
    <mergeCell ref="H8:H9"/>
    <mergeCell ref="H10:H11"/>
    <mergeCell ref="H12:H13"/>
    <mergeCell ref="H14:H15"/>
    <mergeCell ref="H16:H18"/>
    <mergeCell ref="H20:H22"/>
    <mergeCell ref="H23:H26"/>
    <mergeCell ref="I5:I7"/>
    <mergeCell ref="I8:I9"/>
    <mergeCell ref="I10:I11"/>
    <mergeCell ref="I12:I13"/>
    <mergeCell ref="I14:I15"/>
    <mergeCell ref="I16:I18"/>
    <mergeCell ref="I20:I22"/>
    <mergeCell ref="I23:I26"/>
    <mergeCell ref="J5:J7"/>
    <mergeCell ref="J8:J9"/>
    <mergeCell ref="J10:J11"/>
    <mergeCell ref="J12:J13"/>
    <mergeCell ref="J14:J15"/>
    <mergeCell ref="J16:J18"/>
    <mergeCell ref="J20:J22"/>
    <mergeCell ref="J23:J26"/>
    <mergeCell ref="K5:K7"/>
    <mergeCell ref="K8:K9"/>
    <mergeCell ref="K10:K11"/>
    <mergeCell ref="K12:K13"/>
    <mergeCell ref="K14:K15"/>
    <mergeCell ref="K16:K18"/>
    <mergeCell ref="K20:K22"/>
    <mergeCell ref="K23:K26"/>
    <mergeCell ref="L3:L4"/>
    <mergeCell ref="L5:L7"/>
    <mergeCell ref="L8:L9"/>
    <mergeCell ref="L10:L11"/>
    <mergeCell ref="L12:L13"/>
    <mergeCell ref="L14:L15"/>
    <mergeCell ref="L16:L18"/>
    <mergeCell ref="L20:L22"/>
    <mergeCell ref="L23:L26"/>
    <mergeCell ref="M3:M4"/>
    <mergeCell ref="M5:M7"/>
    <mergeCell ref="M8:M9"/>
    <mergeCell ref="M10:M11"/>
    <mergeCell ref="M12:M13"/>
    <mergeCell ref="M14:M15"/>
    <mergeCell ref="M16:M18"/>
    <mergeCell ref="M20:M22"/>
    <mergeCell ref="M23:M26"/>
    <mergeCell ref="N3:N4"/>
    <mergeCell ref="N5:N7"/>
    <mergeCell ref="N8:N9"/>
    <mergeCell ref="N10:N11"/>
    <mergeCell ref="N12:N13"/>
    <mergeCell ref="N14:N15"/>
    <mergeCell ref="N16:N18"/>
    <mergeCell ref="N20:N22"/>
    <mergeCell ref="N23:N26"/>
    <mergeCell ref="O3:O4"/>
    <mergeCell ref="P3:P4"/>
    <mergeCell ref="P27:P28"/>
  </mergeCells>
  <conditionalFormatting sqref="D3">
    <cfRule type="duplicateValues" dxfId="0" priority="10" stopIfTrue="1"/>
  </conditionalFormatting>
  <conditionalFormatting sqref="E3">
    <cfRule type="duplicateValues" dxfId="0" priority="9" stopIfTrue="1"/>
  </conditionalFormatting>
  <conditionalFormatting sqref="F3">
    <cfRule type="duplicateValues" dxfId="0" priority="8" stopIfTrue="1"/>
  </conditionalFormatting>
  <conditionalFormatting sqref="G3">
    <cfRule type="duplicateValues" dxfId="0" priority="7" stopIfTrue="1"/>
  </conditionalFormatting>
  <conditionalFormatting sqref="M3">
    <cfRule type="duplicateValues" dxfId="0" priority="6" stopIfTrue="1"/>
  </conditionalFormatting>
  <conditionalFormatting sqref="N3">
    <cfRule type="duplicateValues" dxfId="0" priority="3" stopIfTrue="1"/>
  </conditionalFormatting>
  <conditionalFormatting sqref="C7">
    <cfRule type="duplicateValues" dxfId="0" priority="22" stopIfTrue="1"/>
  </conditionalFormatting>
  <conditionalFormatting sqref="C8">
    <cfRule type="duplicateValues" dxfId="0" priority="21" stopIfTrue="1"/>
  </conditionalFormatting>
  <conditionalFormatting sqref="C9">
    <cfRule type="duplicateValues" dxfId="0" priority="20" stopIfTrue="1"/>
  </conditionalFormatting>
  <conditionalFormatting sqref="C18">
    <cfRule type="duplicateValues" dxfId="0" priority="18" stopIfTrue="1"/>
  </conditionalFormatting>
  <conditionalFormatting sqref="C19">
    <cfRule type="duplicateValues" dxfId="0" priority="17" stopIfTrue="1"/>
  </conditionalFormatting>
  <conditionalFormatting sqref="C21">
    <cfRule type="duplicateValues" dxfId="0" priority="16" stopIfTrue="1"/>
  </conditionalFormatting>
  <conditionalFormatting sqref="C22">
    <cfRule type="duplicateValues" dxfId="0" priority="15" stopIfTrue="1"/>
  </conditionalFormatting>
  <conditionalFormatting sqref="C23">
    <cfRule type="duplicateValues" dxfId="0" priority="14" stopIfTrue="1"/>
  </conditionalFormatting>
  <conditionalFormatting sqref="C24">
    <cfRule type="duplicateValues" dxfId="0" priority="13" stopIfTrue="1"/>
  </conditionalFormatting>
  <conditionalFormatting sqref="C25">
    <cfRule type="duplicateValues" dxfId="0" priority="1" stopIfTrue="1"/>
  </conditionalFormatting>
  <conditionalFormatting sqref="C26">
    <cfRule type="duplicateValues" dxfId="0" priority="12" stopIfTrue="1"/>
  </conditionalFormatting>
  <conditionalFormatting sqref="C27">
    <cfRule type="duplicateValues" dxfId="0" priority="11" stopIfTrue="1"/>
  </conditionalFormatting>
  <conditionalFormatting sqref="C28">
    <cfRule type="duplicateValues" dxfId="0" priority="4" stopIfTrue="1"/>
  </conditionalFormatting>
  <conditionalFormatting sqref="C5:C6">
    <cfRule type="duplicateValues" dxfId="0" priority="23" stopIfTrue="1"/>
  </conditionalFormatting>
  <conditionalFormatting sqref="C10:C11">
    <cfRule type="duplicateValues" dxfId="0" priority="2" stopIfTrue="1"/>
  </conditionalFormatting>
  <conditionalFormatting sqref="C3 C29:C65442">
    <cfRule type="duplicateValues" dxfId="0" priority="24" stopIfTrue="1"/>
  </conditionalFormatting>
  <pageMargins left="0.75" right="0.75" top="1" bottom="1" header="0.5" footer="0.5"/>
  <pageSetup paperSize="9" scale="50" orientation="portrait"/>
  <headerFooter/>
  <ignoredErrors>
    <ignoredError sqref="O9:O23" formula="1"/>
    <ignoredError sqref="N5:N24 N2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8"/>
  <sheetViews>
    <sheetView zoomScale="70" zoomScaleNormal="70" zoomScaleSheetLayoutView="85" workbookViewId="0">
      <selection activeCell="R9" sqref="R9:S9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3" customWidth="1"/>
    <col min="7" max="7" width="7.1" style="3" customWidth="1"/>
    <col min="8" max="9" width="6.9" style="3" customWidth="1"/>
    <col min="10" max="10" width="5.875" style="3" customWidth="1"/>
    <col min="11" max="11" width="8.23333333333333" style="3" customWidth="1"/>
    <col min="12" max="13" width="8.125" style="72" customWidth="1"/>
    <col min="14" max="14" width="11.325" style="7" customWidth="1"/>
    <col min="15" max="15" width="9.7" style="7" customWidth="1"/>
    <col min="16" max="17" width="9.55833333333333" style="3" customWidth="1"/>
    <col min="18" max="18" width="15.275" style="3"/>
    <col min="19" max="16384" width="9" style="3"/>
  </cols>
  <sheetData>
    <row r="1" s="3" customFormat="1" ht="35" customHeight="1" spans="1:17">
      <c r="A1" s="8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73"/>
      <c r="M1" s="73"/>
      <c r="N1" s="42"/>
      <c r="O1" s="42"/>
      <c r="P1" s="8"/>
      <c r="Q1" s="8"/>
    </row>
    <row r="2" s="4" customFormat="1" ht="73" customHeight="1" spans="1:17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74"/>
      <c r="M2" s="74"/>
      <c r="N2" s="9"/>
      <c r="O2" s="9"/>
      <c r="P2" s="9"/>
      <c r="Q2" s="9"/>
    </row>
    <row r="3" s="3" customFormat="1" ht="29" customHeight="1" spans="1:17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69" t="s">
        <v>50</v>
      </c>
      <c r="G3" s="12" t="s">
        <v>66</v>
      </c>
      <c r="H3" s="13" t="s">
        <v>67</v>
      </c>
      <c r="I3" s="13"/>
      <c r="J3" s="13"/>
      <c r="K3" s="13"/>
      <c r="L3" s="14" t="s">
        <v>45</v>
      </c>
      <c r="M3" s="14" t="s">
        <v>45</v>
      </c>
      <c r="N3" s="15" t="s">
        <v>51</v>
      </c>
      <c r="O3" s="12" t="s">
        <v>68</v>
      </c>
      <c r="P3" s="66" t="s">
        <v>74</v>
      </c>
      <c r="Q3" s="10" t="s">
        <v>69</v>
      </c>
    </row>
    <row r="4" s="5" customFormat="1" ht="36" customHeight="1" spans="1:17">
      <c r="A4" s="10"/>
      <c r="B4" s="13"/>
      <c r="C4" s="11"/>
      <c r="D4" s="11"/>
      <c r="E4" s="11"/>
      <c r="F4" s="69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14"/>
      <c r="M4" s="14"/>
      <c r="N4" s="15"/>
      <c r="O4" s="15"/>
      <c r="P4" s="66"/>
      <c r="Q4" s="10"/>
    </row>
    <row r="5" s="3" customFormat="1" customHeight="1" spans="1:17">
      <c r="A5" s="17">
        <v>301</v>
      </c>
      <c r="B5" s="57" t="s">
        <v>53</v>
      </c>
      <c r="C5" s="18" t="s">
        <v>6</v>
      </c>
      <c r="D5" s="58">
        <v>45592</v>
      </c>
      <c r="E5" s="58"/>
      <c r="F5" s="70">
        <v>30</v>
      </c>
      <c r="G5" s="19">
        <v>100</v>
      </c>
      <c r="H5" s="20">
        <v>348</v>
      </c>
      <c r="I5" s="20">
        <v>391</v>
      </c>
      <c r="J5" s="17">
        <v>1.5</v>
      </c>
      <c r="K5" s="17">
        <f>I5-H5</f>
        <v>43</v>
      </c>
      <c r="L5" s="21">
        <f>K5-G5</f>
        <v>-57</v>
      </c>
      <c r="M5" s="21">
        <v>0</v>
      </c>
      <c r="N5" s="43">
        <f t="shared" ref="N5:N10" si="0">L5*J5</f>
        <v>-85.5</v>
      </c>
      <c r="O5" s="44">
        <f>N5/SUM(F5:F7)</f>
        <v>-0.95</v>
      </c>
      <c r="P5" s="45">
        <f t="shared" ref="P5:P10" si="1">F5*O6</f>
        <v>0</v>
      </c>
      <c r="Q5" s="17"/>
    </row>
    <row r="6" s="3" customFormat="1" customHeight="1" spans="1:17">
      <c r="A6" s="17"/>
      <c r="B6" s="60"/>
      <c r="C6" s="18" t="s">
        <v>7</v>
      </c>
      <c r="D6" s="58">
        <v>45592</v>
      </c>
      <c r="E6" s="58"/>
      <c r="F6" s="70">
        <v>30</v>
      </c>
      <c r="G6" s="22"/>
      <c r="H6" s="20"/>
      <c r="I6" s="20"/>
      <c r="J6" s="17"/>
      <c r="K6" s="17"/>
      <c r="L6" s="21"/>
      <c r="M6" s="21"/>
      <c r="N6" s="43"/>
      <c r="O6" s="46"/>
      <c r="P6" s="45">
        <f t="shared" ref="P6:P11" si="2">F6*O6</f>
        <v>0</v>
      </c>
      <c r="Q6" s="17"/>
    </row>
    <row r="7" s="3" customFormat="1" customHeight="1" spans="1:17">
      <c r="A7" s="17"/>
      <c r="B7" s="61"/>
      <c r="C7" s="23"/>
      <c r="D7" s="58"/>
      <c r="E7" s="58"/>
      <c r="F7" s="70">
        <v>30</v>
      </c>
      <c r="G7" s="24"/>
      <c r="H7" s="20"/>
      <c r="I7" s="20"/>
      <c r="J7" s="17"/>
      <c r="K7" s="17"/>
      <c r="L7" s="21"/>
      <c r="M7" s="21"/>
      <c r="N7" s="43"/>
      <c r="O7" s="47"/>
      <c r="P7" s="45">
        <f>F7*O6</f>
        <v>0</v>
      </c>
      <c r="Q7" s="17"/>
    </row>
    <row r="8" s="3" customFormat="1" customHeight="1" spans="1:17">
      <c r="A8" s="17">
        <v>302</v>
      </c>
      <c r="B8" s="57" t="s">
        <v>53</v>
      </c>
      <c r="C8" s="23" t="s">
        <v>8</v>
      </c>
      <c r="D8" s="58">
        <v>45592</v>
      </c>
      <c r="E8" s="58"/>
      <c r="F8" s="70">
        <v>30</v>
      </c>
      <c r="G8" s="19">
        <v>100</v>
      </c>
      <c r="H8" s="20">
        <v>355</v>
      </c>
      <c r="I8" s="20">
        <v>437</v>
      </c>
      <c r="J8" s="17">
        <v>1.5</v>
      </c>
      <c r="K8" s="17">
        <f>I8-H8</f>
        <v>82</v>
      </c>
      <c r="L8" s="21">
        <f>K8-G8</f>
        <v>-18</v>
      </c>
      <c r="M8" s="21">
        <v>0</v>
      </c>
      <c r="N8" s="43">
        <f t="shared" si="0"/>
        <v>-27</v>
      </c>
      <c r="O8" s="44">
        <f>N8/SUM(F8:F9)</f>
        <v>-0.45</v>
      </c>
      <c r="P8" s="45">
        <f t="shared" si="1"/>
        <v>0</v>
      </c>
      <c r="Q8" s="17"/>
    </row>
    <row r="9" s="3" customFormat="1" customHeight="1" spans="1:17">
      <c r="A9" s="17"/>
      <c r="B9" s="61"/>
      <c r="C9" s="23" t="s">
        <v>9</v>
      </c>
      <c r="D9" s="58">
        <v>45592</v>
      </c>
      <c r="E9" s="58"/>
      <c r="F9" s="70">
        <v>30</v>
      </c>
      <c r="G9" s="24"/>
      <c r="H9" s="20"/>
      <c r="I9" s="20"/>
      <c r="J9" s="17"/>
      <c r="K9" s="17"/>
      <c r="L9" s="21"/>
      <c r="M9" s="21"/>
      <c r="N9" s="43"/>
      <c r="O9" s="47"/>
      <c r="P9" s="45">
        <f t="shared" si="2"/>
        <v>0</v>
      </c>
      <c r="Q9" s="17"/>
    </row>
    <row r="10" s="3" customFormat="1" customHeight="1" spans="1:17">
      <c r="A10" s="17">
        <v>303</v>
      </c>
      <c r="B10" s="57" t="s">
        <v>55</v>
      </c>
      <c r="C10" s="23" t="s">
        <v>12</v>
      </c>
      <c r="D10" s="58">
        <v>45592</v>
      </c>
      <c r="E10" s="58"/>
      <c r="F10" s="71">
        <v>30</v>
      </c>
      <c r="G10" s="19">
        <v>100</v>
      </c>
      <c r="H10" s="20">
        <v>60</v>
      </c>
      <c r="I10" s="20">
        <v>68</v>
      </c>
      <c r="J10" s="17">
        <v>1.5</v>
      </c>
      <c r="K10" s="17">
        <f>I10-H10</f>
        <v>8</v>
      </c>
      <c r="L10" s="21">
        <f>K10-G10</f>
        <v>-92</v>
      </c>
      <c r="M10" s="21">
        <v>0</v>
      </c>
      <c r="N10" s="43">
        <f t="shared" si="0"/>
        <v>-138</v>
      </c>
      <c r="O10" s="44">
        <f t="shared" ref="O8:O12" si="3">N10/SUM(F10:F11)</f>
        <v>-2.3</v>
      </c>
      <c r="P10" s="45">
        <f t="shared" si="1"/>
        <v>0</v>
      </c>
      <c r="Q10" s="17"/>
    </row>
    <row r="11" s="3" customFormat="1" customHeight="1" spans="1:17">
      <c r="A11" s="17"/>
      <c r="B11" s="61"/>
      <c r="C11" s="23" t="s">
        <v>13</v>
      </c>
      <c r="D11" s="58">
        <v>45592</v>
      </c>
      <c r="E11" s="58"/>
      <c r="F11" s="71">
        <v>30</v>
      </c>
      <c r="G11" s="24"/>
      <c r="H11" s="20"/>
      <c r="I11" s="20"/>
      <c r="J11" s="17"/>
      <c r="K11" s="17"/>
      <c r="L11" s="21"/>
      <c r="M11" s="21"/>
      <c r="N11" s="43"/>
      <c r="O11" s="47"/>
      <c r="P11" s="45">
        <f t="shared" si="2"/>
        <v>0</v>
      </c>
      <c r="Q11" s="17"/>
    </row>
    <row r="12" s="3" customFormat="1" customHeight="1" spans="1:17">
      <c r="A12" s="17">
        <v>305</v>
      </c>
      <c r="B12" s="57" t="s">
        <v>55</v>
      </c>
      <c r="C12" s="23" t="s">
        <v>14</v>
      </c>
      <c r="D12" s="58">
        <v>45705</v>
      </c>
      <c r="E12" s="58">
        <v>45715</v>
      </c>
      <c r="F12" s="71">
        <v>10</v>
      </c>
      <c r="G12" s="26">
        <f>50/30*F12</f>
        <v>16.6666666666667</v>
      </c>
      <c r="H12" s="20">
        <v>39</v>
      </c>
      <c r="I12" s="20">
        <v>46</v>
      </c>
      <c r="J12" s="17">
        <v>1.5</v>
      </c>
      <c r="K12" s="17">
        <f t="shared" ref="K12:K16" si="4">I12-H12</f>
        <v>7</v>
      </c>
      <c r="L12" s="21">
        <f>K12-G12</f>
        <v>-9.66666666666667</v>
      </c>
      <c r="M12" s="21">
        <v>0</v>
      </c>
      <c r="N12" s="43">
        <f>K12-G12</f>
        <v>-9.66666666666667</v>
      </c>
      <c r="O12" s="44">
        <f t="shared" si="3"/>
        <v>-0.439393939393939</v>
      </c>
      <c r="P12" s="45">
        <f>F12*O13</f>
        <v>0</v>
      </c>
      <c r="Q12" s="48"/>
    </row>
    <row r="13" s="3" customFormat="1" hidden="1" customHeight="1" spans="1:17">
      <c r="A13" s="17"/>
      <c r="B13" s="61"/>
      <c r="C13" s="23" t="s">
        <v>27</v>
      </c>
      <c r="D13" s="58">
        <v>45662</v>
      </c>
      <c r="E13" s="58">
        <v>45673</v>
      </c>
      <c r="F13" s="70">
        <v>12</v>
      </c>
      <c r="G13" s="26">
        <f>50/30*F13</f>
        <v>20</v>
      </c>
      <c r="H13" s="20"/>
      <c r="I13" s="20"/>
      <c r="J13" s="17"/>
      <c r="K13" s="17"/>
      <c r="L13" s="21"/>
      <c r="M13" s="21"/>
      <c r="N13" s="43"/>
      <c r="O13" s="47"/>
      <c r="P13" s="45">
        <f t="shared" ref="P13:P19" si="5">F13*O13</f>
        <v>0</v>
      </c>
      <c r="Q13" s="17"/>
    </row>
    <row r="14" s="3" customFormat="1" customHeight="1" spans="1:17">
      <c r="A14" s="17">
        <v>306</v>
      </c>
      <c r="B14" s="57" t="s">
        <v>57</v>
      </c>
      <c r="C14" s="27" t="s">
        <v>16</v>
      </c>
      <c r="D14" s="58">
        <v>45597</v>
      </c>
      <c r="E14" s="58"/>
      <c r="F14" s="71">
        <v>30</v>
      </c>
      <c r="G14" s="19">
        <v>100</v>
      </c>
      <c r="H14" s="28">
        <v>5</v>
      </c>
      <c r="I14" s="28">
        <v>5</v>
      </c>
      <c r="J14" s="19">
        <v>1.5</v>
      </c>
      <c r="K14" s="19">
        <f t="shared" si="4"/>
        <v>0</v>
      </c>
      <c r="L14" s="21">
        <f>K14-G14</f>
        <v>-100</v>
      </c>
      <c r="M14" s="21">
        <v>0</v>
      </c>
      <c r="N14" s="43">
        <f>L14*J14</f>
        <v>-150</v>
      </c>
      <c r="O14" s="44">
        <f>N14/SUM(F14:F15)</f>
        <v>-2.5</v>
      </c>
      <c r="P14" s="45">
        <f>F14*O13</f>
        <v>0</v>
      </c>
      <c r="Q14" s="48"/>
    </row>
    <row r="15" s="3" customFormat="1" customHeight="1" spans="1:17">
      <c r="A15" s="17"/>
      <c r="B15" s="61"/>
      <c r="C15" s="27" t="s">
        <v>17</v>
      </c>
      <c r="D15" s="58">
        <v>45597</v>
      </c>
      <c r="E15" s="58"/>
      <c r="F15" s="71">
        <v>30</v>
      </c>
      <c r="G15" s="24"/>
      <c r="H15" s="29"/>
      <c r="I15" s="29"/>
      <c r="J15" s="22"/>
      <c r="K15" s="22"/>
      <c r="L15" s="21"/>
      <c r="M15" s="21"/>
      <c r="N15" s="43"/>
      <c r="O15" s="47"/>
      <c r="P15" s="45">
        <f t="shared" si="5"/>
        <v>0</v>
      </c>
      <c r="Q15" s="48"/>
    </row>
    <row r="16" s="3" customFormat="1" customHeight="1" spans="1:17">
      <c r="A16" s="17">
        <v>307</v>
      </c>
      <c r="B16" s="57" t="s">
        <v>58</v>
      </c>
      <c r="C16" s="30" t="s">
        <v>19</v>
      </c>
      <c r="D16" s="58">
        <v>45597</v>
      </c>
      <c r="E16" s="58"/>
      <c r="F16" s="71">
        <v>30</v>
      </c>
      <c r="G16" s="19">
        <v>200</v>
      </c>
      <c r="H16" s="20">
        <v>103</v>
      </c>
      <c r="I16" s="20">
        <v>164</v>
      </c>
      <c r="J16" s="17">
        <v>1.5</v>
      </c>
      <c r="K16" s="17">
        <f t="shared" si="4"/>
        <v>61</v>
      </c>
      <c r="L16" s="21">
        <f>K16-G16</f>
        <v>-139</v>
      </c>
      <c r="M16" s="21">
        <v>0</v>
      </c>
      <c r="N16" s="43">
        <f>L16*J16</f>
        <v>-208.5</v>
      </c>
      <c r="O16" s="44">
        <f>N16/SUM(F16:F18)</f>
        <v>-2.31666666666667</v>
      </c>
      <c r="P16" s="45">
        <f>F16*O17</f>
        <v>0</v>
      </c>
      <c r="Q16" s="48"/>
    </row>
    <row r="17" s="3" customFormat="1" customHeight="1" spans="1:17">
      <c r="A17" s="17"/>
      <c r="B17" s="60"/>
      <c r="C17" s="30" t="s">
        <v>20</v>
      </c>
      <c r="D17" s="58">
        <v>45597</v>
      </c>
      <c r="E17" s="58"/>
      <c r="F17" s="71">
        <v>30</v>
      </c>
      <c r="G17" s="22"/>
      <c r="H17" s="20"/>
      <c r="I17" s="20"/>
      <c r="J17" s="17"/>
      <c r="K17" s="17"/>
      <c r="L17" s="21"/>
      <c r="M17" s="21"/>
      <c r="N17" s="43"/>
      <c r="O17" s="46"/>
      <c r="P17" s="45">
        <f t="shared" si="5"/>
        <v>0</v>
      </c>
      <c r="Q17" s="48"/>
    </row>
    <row r="18" s="3" customFormat="1" customHeight="1" spans="1:17">
      <c r="A18" s="17"/>
      <c r="B18" s="61"/>
      <c r="C18" s="18" t="s">
        <v>21</v>
      </c>
      <c r="D18" s="58">
        <v>45597</v>
      </c>
      <c r="E18" s="58"/>
      <c r="F18" s="71">
        <v>30</v>
      </c>
      <c r="G18" s="24"/>
      <c r="H18" s="20"/>
      <c r="I18" s="20"/>
      <c r="J18" s="17"/>
      <c r="K18" s="17"/>
      <c r="L18" s="21"/>
      <c r="M18" s="21"/>
      <c r="N18" s="43"/>
      <c r="O18" s="47"/>
      <c r="P18" s="45">
        <f t="shared" si="5"/>
        <v>0</v>
      </c>
      <c r="Q18" s="48"/>
    </row>
    <row r="19" s="3" customFormat="1" customHeight="1" spans="1:17">
      <c r="A19" s="17">
        <v>308</v>
      </c>
      <c r="B19" s="57" t="s">
        <v>59</v>
      </c>
      <c r="C19" s="30" t="s">
        <v>22</v>
      </c>
      <c r="D19" s="58">
        <v>45592</v>
      </c>
      <c r="E19" s="58"/>
      <c r="F19" s="71">
        <v>30</v>
      </c>
      <c r="G19" s="31">
        <v>100</v>
      </c>
      <c r="H19" s="20">
        <v>490</v>
      </c>
      <c r="I19" s="20">
        <v>613</v>
      </c>
      <c r="J19" s="17">
        <v>1.5</v>
      </c>
      <c r="K19" s="17">
        <f t="shared" ref="K19:K23" si="6">I19-H19</f>
        <v>123</v>
      </c>
      <c r="L19" s="32">
        <f>K19-G19</f>
        <v>23</v>
      </c>
      <c r="M19" s="32">
        <v>23</v>
      </c>
      <c r="N19" s="43">
        <f>L19*J19</f>
        <v>34.5</v>
      </c>
      <c r="O19" s="43">
        <f>N19/SUM(F19)</f>
        <v>1.15</v>
      </c>
      <c r="P19" s="45">
        <f>L19*J19</f>
        <v>34.5</v>
      </c>
      <c r="Q19" s="17"/>
    </row>
    <row r="20" customHeight="1" spans="1:17">
      <c r="A20" s="33">
        <v>311</v>
      </c>
      <c r="B20" s="57" t="s">
        <v>58</v>
      </c>
      <c r="C20" s="18" t="s">
        <v>23</v>
      </c>
      <c r="D20" s="58">
        <v>45592</v>
      </c>
      <c r="E20" s="58"/>
      <c r="F20" s="71">
        <v>30</v>
      </c>
      <c r="G20" s="31">
        <v>50</v>
      </c>
      <c r="H20" s="34">
        <v>150</v>
      </c>
      <c r="I20" s="34">
        <v>173</v>
      </c>
      <c r="J20" s="33">
        <v>1.5</v>
      </c>
      <c r="K20" s="33">
        <f t="shared" si="6"/>
        <v>23</v>
      </c>
      <c r="L20" s="21">
        <f>K20-G20</f>
        <v>-27</v>
      </c>
      <c r="M20" s="21">
        <v>0</v>
      </c>
      <c r="N20" s="43">
        <f t="shared" ref="N19:N23" si="7">L20*J20</f>
        <v>-40.5</v>
      </c>
      <c r="O20" s="44">
        <f>N20/SUM(F20:F22)</f>
        <v>-1.35</v>
      </c>
      <c r="P20" s="45">
        <f>F20*O21</f>
        <v>0</v>
      </c>
      <c r="Q20" s="17"/>
    </row>
    <row r="21" hidden="1" customHeight="1" spans="1:17">
      <c r="A21" s="35"/>
      <c r="B21" s="60"/>
      <c r="C21" s="18" t="s">
        <v>60</v>
      </c>
      <c r="D21" s="58">
        <v>45603</v>
      </c>
      <c r="E21" s="58">
        <v>45604</v>
      </c>
      <c r="F21" s="71"/>
      <c r="G21" s="36"/>
      <c r="H21" s="37"/>
      <c r="I21" s="37"/>
      <c r="J21" s="35"/>
      <c r="K21" s="35"/>
      <c r="L21" s="21"/>
      <c r="M21" s="21"/>
      <c r="N21" s="43"/>
      <c r="O21" s="46"/>
      <c r="P21" s="45">
        <f t="shared" ref="P21:P28" si="8">F21*O21</f>
        <v>0</v>
      </c>
      <c r="Q21" s="48" t="s">
        <v>70</v>
      </c>
    </row>
    <row r="22" hidden="1" customHeight="1" spans="1:17">
      <c r="A22" s="38"/>
      <c r="B22" s="61"/>
      <c r="C22" s="18" t="s">
        <v>61</v>
      </c>
      <c r="D22" s="58"/>
      <c r="E22" s="58"/>
      <c r="F22" s="71"/>
      <c r="G22" s="31"/>
      <c r="H22" s="39"/>
      <c r="I22" s="39"/>
      <c r="J22" s="38"/>
      <c r="K22" s="38"/>
      <c r="L22" s="21"/>
      <c r="M22" s="21"/>
      <c r="N22" s="43"/>
      <c r="O22" s="47"/>
      <c r="P22" s="45">
        <f t="shared" si="8"/>
        <v>0</v>
      </c>
      <c r="Q22" s="48" t="s">
        <v>70</v>
      </c>
    </row>
    <row r="23" customHeight="1" spans="1:17">
      <c r="A23" s="33">
        <v>312</v>
      </c>
      <c r="B23" s="57" t="s">
        <v>58</v>
      </c>
      <c r="C23" s="18" t="s">
        <v>26</v>
      </c>
      <c r="D23" s="58">
        <v>45592</v>
      </c>
      <c r="E23" s="58"/>
      <c r="F23" s="71">
        <v>30</v>
      </c>
      <c r="G23" s="19">
        <v>100</v>
      </c>
      <c r="H23" s="34">
        <v>148</v>
      </c>
      <c r="I23" s="34">
        <v>175</v>
      </c>
      <c r="J23" s="33">
        <v>1.5</v>
      </c>
      <c r="K23" s="33">
        <f t="shared" si="6"/>
        <v>27</v>
      </c>
      <c r="L23" s="21">
        <f>K23-G23</f>
        <v>-73</v>
      </c>
      <c r="M23" s="21">
        <v>0</v>
      </c>
      <c r="N23" s="44">
        <f t="shared" si="7"/>
        <v>-109.5</v>
      </c>
      <c r="O23" s="44">
        <f>N23/SUM(F23:F26)</f>
        <v>-1.31927710843373</v>
      </c>
      <c r="P23" s="45">
        <f>F23*O24</f>
        <v>0</v>
      </c>
      <c r="Q23" s="17"/>
    </row>
    <row r="24" hidden="1" customHeight="1" spans="1:17">
      <c r="A24" s="35"/>
      <c r="B24" s="60"/>
      <c r="C24" s="18" t="s">
        <v>62</v>
      </c>
      <c r="D24" s="58">
        <v>45658</v>
      </c>
      <c r="E24" s="58">
        <v>45670</v>
      </c>
      <c r="F24" s="71">
        <v>13</v>
      </c>
      <c r="G24" s="22"/>
      <c r="H24" s="37"/>
      <c r="I24" s="37"/>
      <c r="J24" s="35"/>
      <c r="K24" s="35"/>
      <c r="L24" s="21"/>
      <c r="M24" s="21"/>
      <c r="N24" s="46"/>
      <c r="O24" s="46"/>
      <c r="P24" s="45">
        <f t="shared" si="8"/>
        <v>0</v>
      </c>
      <c r="Q24" s="17"/>
    </row>
    <row r="25" hidden="1" customHeight="1" spans="1:17">
      <c r="A25" s="35"/>
      <c r="B25" s="60"/>
      <c r="C25" s="18" t="s">
        <v>75</v>
      </c>
      <c r="D25" s="58">
        <v>45661</v>
      </c>
      <c r="E25" s="58">
        <v>45670</v>
      </c>
      <c r="F25" s="71">
        <v>10</v>
      </c>
      <c r="G25" s="22"/>
      <c r="H25" s="37"/>
      <c r="I25" s="37"/>
      <c r="J25" s="35"/>
      <c r="K25" s="35"/>
      <c r="L25" s="21"/>
      <c r="M25" s="21"/>
      <c r="N25" s="46"/>
      <c r="O25" s="46"/>
      <c r="P25" s="45">
        <f t="shared" si="8"/>
        <v>0</v>
      </c>
      <c r="Q25" s="17"/>
    </row>
    <row r="26" customHeight="1" spans="1:17">
      <c r="A26" s="38"/>
      <c r="B26" s="61"/>
      <c r="C26" s="18" t="s">
        <v>27</v>
      </c>
      <c r="D26" s="58">
        <v>45688</v>
      </c>
      <c r="E26" s="58"/>
      <c r="F26" s="71">
        <v>30</v>
      </c>
      <c r="G26" s="24"/>
      <c r="H26" s="39"/>
      <c r="I26" s="39"/>
      <c r="J26" s="38"/>
      <c r="K26" s="38"/>
      <c r="L26" s="21"/>
      <c r="M26" s="21"/>
      <c r="N26" s="47"/>
      <c r="O26" s="47"/>
      <c r="P26" s="45">
        <f t="shared" si="8"/>
        <v>0</v>
      </c>
      <c r="Q26" s="48"/>
    </row>
    <row r="27" customHeight="1" spans="1:17">
      <c r="A27" s="40" t="s">
        <v>29</v>
      </c>
      <c r="B27" s="57" t="s">
        <v>55</v>
      </c>
      <c r="C27" s="18" t="s">
        <v>30</v>
      </c>
      <c r="D27" s="58">
        <v>45592</v>
      </c>
      <c r="E27" s="58"/>
      <c r="F27" s="71">
        <v>30</v>
      </c>
      <c r="G27" s="31">
        <v>50</v>
      </c>
      <c r="H27" s="20"/>
      <c r="I27" s="20"/>
      <c r="J27" s="17">
        <v>1.5</v>
      </c>
      <c r="K27" s="17">
        <f>I27-H27</f>
        <v>0</v>
      </c>
      <c r="L27" s="32">
        <f>K27-G27</f>
        <v>-50</v>
      </c>
      <c r="M27" s="32">
        <v>0</v>
      </c>
      <c r="N27" s="43">
        <f>L27*J27</f>
        <v>-75</v>
      </c>
      <c r="O27" s="43">
        <f>N27/SUM(F27)</f>
        <v>-2.5</v>
      </c>
      <c r="P27" s="45">
        <f t="shared" si="8"/>
        <v>-75</v>
      </c>
      <c r="Q27" s="49" t="s">
        <v>63</v>
      </c>
    </row>
    <row r="28" customHeight="1" spans="1:17">
      <c r="A28" s="40" t="s">
        <v>31</v>
      </c>
      <c r="B28" s="48" t="s">
        <v>55</v>
      </c>
      <c r="C28" s="18" t="s">
        <v>32</v>
      </c>
      <c r="D28" s="58">
        <v>45605</v>
      </c>
      <c r="E28" s="58"/>
      <c r="F28" s="71">
        <v>17</v>
      </c>
      <c r="G28" s="31">
        <v>50</v>
      </c>
      <c r="H28" s="20"/>
      <c r="I28" s="20"/>
      <c r="J28" s="17">
        <v>1.5</v>
      </c>
      <c r="K28" s="17">
        <f>I28-H28</f>
        <v>0</v>
      </c>
      <c r="L28" s="21">
        <f>K28-G28</f>
        <v>-50</v>
      </c>
      <c r="M28" s="21">
        <v>0</v>
      </c>
      <c r="N28" s="43">
        <f>L28*J28</f>
        <v>-75</v>
      </c>
      <c r="O28" s="43">
        <f>N28/SUM(F28)</f>
        <v>-4.41176470588235</v>
      </c>
      <c r="P28" s="45">
        <f t="shared" si="8"/>
        <v>-75</v>
      </c>
      <c r="Q28" s="50"/>
    </row>
  </sheetData>
  <mergeCells count="103">
    <mergeCell ref="A1:Q1"/>
    <mergeCell ref="A2:Q2"/>
    <mergeCell ref="H3:K3"/>
    <mergeCell ref="A3:A4"/>
    <mergeCell ref="A5:A7"/>
    <mergeCell ref="A8:A9"/>
    <mergeCell ref="A10:A11"/>
    <mergeCell ref="A12:A13"/>
    <mergeCell ref="A14:A15"/>
    <mergeCell ref="A16:A18"/>
    <mergeCell ref="A20:A22"/>
    <mergeCell ref="A23:A26"/>
    <mergeCell ref="B3:B4"/>
    <mergeCell ref="B5:B7"/>
    <mergeCell ref="B8:B9"/>
    <mergeCell ref="B10:B11"/>
    <mergeCell ref="B12:B13"/>
    <mergeCell ref="B14:B15"/>
    <mergeCell ref="B16:B18"/>
    <mergeCell ref="B20:B22"/>
    <mergeCell ref="B23:B26"/>
    <mergeCell ref="C3:C4"/>
    <mergeCell ref="D3:D4"/>
    <mergeCell ref="E3:E4"/>
    <mergeCell ref="F3:F4"/>
    <mergeCell ref="G3:G4"/>
    <mergeCell ref="G5:G7"/>
    <mergeCell ref="G8:G9"/>
    <mergeCell ref="G10:G11"/>
    <mergeCell ref="G14:G15"/>
    <mergeCell ref="G16:G18"/>
    <mergeCell ref="G23:G26"/>
    <mergeCell ref="H5:H7"/>
    <mergeCell ref="H8:H9"/>
    <mergeCell ref="H10:H11"/>
    <mergeCell ref="H12:H13"/>
    <mergeCell ref="H14:H15"/>
    <mergeCell ref="H16:H18"/>
    <mergeCell ref="H20:H22"/>
    <mergeCell ref="H23:H26"/>
    <mergeCell ref="I5:I7"/>
    <mergeCell ref="I8:I9"/>
    <mergeCell ref="I10:I11"/>
    <mergeCell ref="I12:I13"/>
    <mergeCell ref="I14:I15"/>
    <mergeCell ref="I16:I18"/>
    <mergeCell ref="I20:I22"/>
    <mergeCell ref="I23:I26"/>
    <mergeCell ref="J5:J7"/>
    <mergeCell ref="J8:J9"/>
    <mergeCell ref="J10:J11"/>
    <mergeCell ref="J12:J13"/>
    <mergeCell ref="J14:J15"/>
    <mergeCell ref="J16:J18"/>
    <mergeCell ref="J20:J22"/>
    <mergeCell ref="J23:J26"/>
    <mergeCell ref="K5:K7"/>
    <mergeCell ref="K8:K9"/>
    <mergeCell ref="K10:K11"/>
    <mergeCell ref="K12:K13"/>
    <mergeCell ref="K14:K15"/>
    <mergeCell ref="K16:K18"/>
    <mergeCell ref="K20:K22"/>
    <mergeCell ref="K23:K26"/>
    <mergeCell ref="L3:L4"/>
    <mergeCell ref="L5:L7"/>
    <mergeCell ref="L8:L9"/>
    <mergeCell ref="L10:L11"/>
    <mergeCell ref="L12:L13"/>
    <mergeCell ref="L14:L15"/>
    <mergeCell ref="L16:L18"/>
    <mergeCell ref="L20:L22"/>
    <mergeCell ref="L23:L26"/>
    <mergeCell ref="M3:M4"/>
    <mergeCell ref="M5:M7"/>
    <mergeCell ref="M8:M9"/>
    <mergeCell ref="M10:M11"/>
    <mergeCell ref="M12:M13"/>
    <mergeCell ref="M14:M15"/>
    <mergeCell ref="M16:M18"/>
    <mergeCell ref="M20:M22"/>
    <mergeCell ref="M23:M26"/>
    <mergeCell ref="N3:N4"/>
    <mergeCell ref="N5:N7"/>
    <mergeCell ref="N8:N9"/>
    <mergeCell ref="N10:N11"/>
    <mergeCell ref="N12:N13"/>
    <mergeCell ref="N14:N15"/>
    <mergeCell ref="N16:N18"/>
    <mergeCell ref="N20:N22"/>
    <mergeCell ref="N23:N26"/>
    <mergeCell ref="O3:O4"/>
    <mergeCell ref="O5:O7"/>
    <mergeCell ref="O8:O9"/>
    <mergeCell ref="O10:O11"/>
    <mergeCell ref="O12:O13"/>
    <mergeCell ref="O14:O15"/>
    <mergeCell ref="O16:O18"/>
    <mergeCell ref="O20:O22"/>
    <mergeCell ref="O23:O26"/>
    <mergeCell ref="P3:P4"/>
    <mergeCell ref="Q3:Q4"/>
    <mergeCell ref="Q27:Q28"/>
  </mergeCells>
  <conditionalFormatting sqref="D3">
    <cfRule type="duplicateValues" dxfId="0" priority="9" stopIfTrue="1"/>
  </conditionalFormatting>
  <conditionalFormatting sqref="E3">
    <cfRule type="duplicateValues" dxfId="0" priority="8" stopIfTrue="1"/>
  </conditionalFormatting>
  <conditionalFormatting sqref="F3">
    <cfRule type="duplicateValues" dxfId="0" priority="7" stopIfTrue="1"/>
  </conditionalFormatting>
  <conditionalFormatting sqref="G3">
    <cfRule type="duplicateValues" dxfId="0" priority="6" stopIfTrue="1"/>
  </conditionalFormatting>
  <conditionalFormatting sqref="N3">
    <cfRule type="duplicateValues" dxfId="0" priority="5" stopIfTrue="1"/>
  </conditionalFormatting>
  <conditionalFormatting sqref="O3">
    <cfRule type="duplicateValues" dxfId="0" priority="3" stopIfTrue="1"/>
  </conditionalFormatting>
  <conditionalFormatting sqref="C7">
    <cfRule type="duplicateValues" dxfId="0" priority="20" stopIfTrue="1"/>
  </conditionalFormatting>
  <conditionalFormatting sqref="C8">
    <cfRule type="duplicateValues" dxfId="0" priority="19" stopIfTrue="1"/>
  </conditionalFormatting>
  <conditionalFormatting sqref="C9">
    <cfRule type="duplicateValues" dxfId="0" priority="18" stopIfTrue="1"/>
  </conditionalFormatting>
  <conditionalFormatting sqref="C18">
    <cfRule type="duplicateValues" dxfId="0" priority="17" stopIfTrue="1"/>
  </conditionalFormatting>
  <conditionalFormatting sqref="C19">
    <cfRule type="duplicateValues" dxfId="0" priority="16" stopIfTrue="1"/>
  </conditionalFormatting>
  <conditionalFormatting sqref="C21">
    <cfRule type="duplicateValues" dxfId="0" priority="15" stopIfTrue="1"/>
  </conditionalFormatting>
  <conditionalFormatting sqref="C22">
    <cfRule type="duplicateValues" dxfId="0" priority="14" stopIfTrue="1"/>
  </conditionalFormatting>
  <conditionalFormatting sqref="C23">
    <cfRule type="duplicateValues" dxfId="0" priority="13" stopIfTrue="1"/>
  </conditionalFormatting>
  <conditionalFormatting sqref="C24">
    <cfRule type="duplicateValues" dxfId="0" priority="12" stopIfTrue="1"/>
  </conditionalFormatting>
  <conditionalFormatting sqref="C25">
    <cfRule type="duplicateValues" dxfId="0" priority="1" stopIfTrue="1"/>
  </conditionalFormatting>
  <conditionalFormatting sqref="C26">
    <cfRule type="duplicateValues" dxfId="0" priority="11" stopIfTrue="1"/>
  </conditionalFormatting>
  <conditionalFormatting sqref="C27">
    <cfRule type="duplicateValues" dxfId="0" priority="10" stopIfTrue="1"/>
  </conditionalFormatting>
  <conditionalFormatting sqref="C28">
    <cfRule type="duplicateValues" dxfId="0" priority="4" stopIfTrue="1"/>
  </conditionalFormatting>
  <conditionalFormatting sqref="C5:C6">
    <cfRule type="duplicateValues" dxfId="0" priority="21" stopIfTrue="1"/>
  </conditionalFormatting>
  <conditionalFormatting sqref="C10:C11">
    <cfRule type="duplicateValues" dxfId="0" priority="2" stopIfTrue="1"/>
  </conditionalFormatting>
  <conditionalFormatting sqref="C3 C29:C65442">
    <cfRule type="duplicateValues" dxfId="0" priority="22" stopIfTrue="1"/>
  </conditionalFormatting>
  <pageMargins left="0.75" right="0.75" top="1" bottom="1" header="0.5" footer="0.5"/>
  <pageSetup paperSize="9" scale="65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zoomScale="55" zoomScaleNormal="55" zoomScaleSheetLayoutView="85" topLeftCell="A10" workbookViewId="0">
      <selection activeCell="Y29" sqref="Y29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3" customWidth="1"/>
    <col min="7" max="7" width="7.1" style="3" customWidth="1"/>
    <col min="8" max="9" width="6.9" style="3" customWidth="1"/>
    <col min="10" max="10" width="5.875" style="3" customWidth="1"/>
    <col min="11" max="11" width="8.23333333333333" style="3" customWidth="1"/>
    <col min="12" max="13" width="8.125" style="3" customWidth="1"/>
    <col min="14" max="14" width="11.325" style="7" customWidth="1"/>
    <col min="15" max="15" width="9.7" style="7" customWidth="1"/>
    <col min="16" max="17" width="9.55833333333333" style="3" customWidth="1"/>
    <col min="18" max="18" width="15.275" style="3"/>
    <col min="19" max="16384" width="9" style="3"/>
  </cols>
  <sheetData>
    <row r="1" s="3" customFormat="1" ht="35" customHeight="1" spans="1:17">
      <c r="A1" s="8" t="s">
        <v>77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42"/>
      <c r="O1" s="42"/>
      <c r="P1" s="8"/>
      <c r="Q1" s="8"/>
    </row>
    <row r="2" s="4" customFormat="1" ht="73" customHeight="1" spans="1:17">
      <c r="A2" s="9" t="s">
        <v>34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3" customFormat="1" ht="29" customHeight="1" spans="1:17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69" t="s">
        <v>50</v>
      </c>
      <c r="G3" s="12" t="s">
        <v>66</v>
      </c>
      <c r="H3" s="13" t="s">
        <v>67</v>
      </c>
      <c r="I3" s="13"/>
      <c r="J3" s="13"/>
      <c r="K3" s="13"/>
      <c r="L3" s="14" t="s">
        <v>45</v>
      </c>
      <c r="M3" s="14" t="s">
        <v>45</v>
      </c>
      <c r="N3" s="15" t="s">
        <v>51</v>
      </c>
      <c r="O3" s="12" t="s">
        <v>68</v>
      </c>
      <c r="P3" s="66" t="s">
        <v>74</v>
      </c>
      <c r="Q3" s="10" t="s">
        <v>69</v>
      </c>
    </row>
    <row r="4" s="5" customFormat="1" ht="36" customHeight="1" spans="1:17">
      <c r="A4" s="10"/>
      <c r="B4" s="13"/>
      <c r="C4" s="11"/>
      <c r="D4" s="11"/>
      <c r="E4" s="11"/>
      <c r="F4" s="69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14"/>
      <c r="M4" s="14"/>
      <c r="N4" s="15"/>
      <c r="O4" s="15"/>
      <c r="P4" s="66"/>
      <c r="Q4" s="10"/>
    </row>
    <row r="5" s="3" customFormat="1" customHeight="1" spans="1:17">
      <c r="A5" s="17">
        <v>301</v>
      </c>
      <c r="B5" s="57" t="s">
        <v>58</v>
      </c>
      <c r="C5" s="18" t="s">
        <v>6</v>
      </c>
      <c r="D5" s="58">
        <v>45592</v>
      </c>
      <c r="E5" s="58"/>
      <c r="F5" s="70">
        <v>30</v>
      </c>
      <c r="G5" s="19">
        <v>100</v>
      </c>
      <c r="H5" s="20">
        <v>391</v>
      </c>
      <c r="I5" s="20">
        <v>477</v>
      </c>
      <c r="J5" s="17">
        <v>1.5</v>
      </c>
      <c r="K5" s="17">
        <f>I5-H5</f>
        <v>86</v>
      </c>
      <c r="L5" s="21">
        <f>K5-G5</f>
        <v>-14</v>
      </c>
      <c r="M5" s="21">
        <v>0</v>
      </c>
      <c r="N5" s="43">
        <f>L5*J5</f>
        <v>-21</v>
      </c>
      <c r="O5" s="44">
        <f>N5/SUM(F5:F7)</f>
        <v>-0.35</v>
      </c>
      <c r="P5" s="45">
        <f>F5*O6</f>
        <v>0</v>
      </c>
      <c r="Q5" s="17"/>
    </row>
    <row r="6" s="3" customFormat="1" customHeight="1" spans="1:17">
      <c r="A6" s="17"/>
      <c r="B6" s="60"/>
      <c r="C6" s="18" t="s">
        <v>7</v>
      </c>
      <c r="D6" s="58">
        <v>45592</v>
      </c>
      <c r="E6" s="58"/>
      <c r="F6" s="70">
        <v>30</v>
      </c>
      <c r="G6" s="22"/>
      <c r="H6" s="20"/>
      <c r="I6" s="20"/>
      <c r="J6" s="17"/>
      <c r="K6" s="17"/>
      <c r="L6" s="21"/>
      <c r="M6" s="21"/>
      <c r="N6" s="43"/>
      <c r="O6" s="46"/>
      <c r="P6" s="45">
        <f>F6*O6</f>
        <v>0</v>
      </c>
      <c r="Q6" s="17"/>
    </row>
    <row r="7" s="3" customFormat="1" customHeight="1" spans="1:17">
      <c r="A7" s="17"/>
      <c r="B7" s="61"/>
      <c r="C7" s="23"/>
      <c r="D7" s="58"/>
      <c r="E7" s="58"/>
      <c r="F7" s="70"/>
      <c r="G7" s="24"/>
      <c r="H7" s="20"/>
      <c r="I7" s="20"/>
      <c r="J7" s="17"/>
      <c r="K7" s="17"/>
      <c r="L7" s="21"/>
      <c r="M7" s="21"/>
      <c r="N7" s="43"/>
      <c r="O7" s="47"/>
      <c r="P7" s="45"/>
      <c r="Q7" s="17"/>
    </row>
    <row r="8" s="3" customFormat="1" customHeight="1" spans="1:17">
      <c r="A8" s="33">
        <v>302</v>
      </c>
      <c r="B8" s="57" t="s">
        <v>58</v>
      </c>
      <c r="C8" s="23" t="s">
        <v>8</v>
      </c>
      <c r="D8" s="58">
        <v>45592</v>
      </c>
      <c r="E8" s="58"/>
      <c r="F8" s="70">
        <v>30</v>
      </c>
      <c r="G8" s="19">
        <v>100</v>
      </c>
      <c r="H8" s="34">
        <v>437</v>
      </c>
      <c r="I8" s="34">
        <v>621</v>
      </c>
      <c r="J8" s="33">
        <v>1.5</v>
      </c>
      <c r="K8" s="33">
        <f>I8-H8</f>
        <v>184</v>
      </c>
      <c r="L8" s="32">
        <f>K8-G8</f>
        <v>84</v>
      </c>
      <c r="M8" s="32">
        <v>84</v>
      </c>
      <c r="N8" s="44">
        <f>L8*J8</f>
        <v>126</v>
      </c>
      <c r="O8" s="44">
        <f>N8/SUM(F8:F9)</f>
        <v>2.1</v>
      </c>
      <c r="P8" s="45">
        <f>F8*O8</f>
        <v>63</v>
      </c>
      <c r="Q8" s="17"/>
    </row>
    <row r="9" s="3" customFormat="1" customHeight="1" spans="1:17">
      <c r="A9" s="35"/>
      <c r="B9" s="60"/>
      <c r="C9" s="23" t="s">
        <v>9</v>
      </c>
      <c r="D9" s="58">
        <v>45592</v>
      </c>
      <c r="E9" s="58"/>
      <c r="F9" s="70">
        <v>30</v>
      </c>
      <c r="G9" s="22"/>
      <c r="H9" s="37"/>
      <c r="I9" s="37"/>
      <c r="J9" s="35"/>
      <c r="K9" s="35"/>
      <c r="L9" s="67"/>
      <c r="M9" s="67"/>
      <c r="N9" s="46"/>
      <c r="O9" s="46"/>
      <c r="P9" s="45">
        <f>F9*O8</f>
        <v>63</v>
      </c>
      <c r="Q9" s="17"/>
    </row>
    <row r="10" s="3" customFormat="1" customHeight="1" spans="1:17">
      <c r="A10" s="38"/>
      <c r="B10" s="60"/>
      <c r="C10" s="23"/>
      <c r="D10" s="58"/>
      <c r="E10" s="58"/>
      <c r="F10" s="70"/>
      <c r="G10" s="22"/>
      <c r="H10" s="39"/>
      <c r="I10" s="39"/>
      <c r="J10" s="38"/>
      <c r="K10" s="38"/>
      <c r="L10" s="68"/>
      <c r="M10" s="68"/>
      <c r="N10" s="47"/>
      <c r="O10" s="46"/>
      <c r="P10" s="45"/>
      <c r="Q10" s="17"/>
    </row>
    <row r="11" s="3" customFormat="1" customHeight="1" spans="1:17">
      <c r="A11" s="17">
        <v>303</v>
      </c>
      <c r="B11" s="57" t="s">
        <v>55</v>
      </c>
      <c r="C11" s="23" t="s">
        <v>12</v>
      </c>
      <c r="D11" s="58">
        <v>45592</v>
      </c>
      <c r="E11" s="58"/>
      <c r="F11" s="71">
        <v>30</v>
      </c>
      <c r="G11" s="19">
        <v>100</v>
      </c>
      <c r="H11" s="20">
        <v>68</v>
      </c>
      <c r="I11" s="20">
        <v>90</v>
      </c>
      <c r="J11" s="17">
        <v>1.5</v>
      </c>
      <c r="K11" s="17">
        <f>I11-H11</f>
        <v>22</v>
      </c>
      <c r="L11" s="21">
        <f>K11-G11</f>
        <v>-78</v>
      </c>
      <c r="M11" s="21">
        <v>0</v>
      </c>
      <c r="N11" s="43">
        <f>L11*J11</f>
        <v>-117</v>
      </c>
      <c r="O11" s="44">
        <f>N11/SUM(F11:F12)</f>
        <v>-1.95</v>
      </c>
      <c r="P11" s="45">
        <f>F11*O12</f>
        <v>0</v>
      </c>
      <c r="Q11" s="17"/>
    </row>
    <row r="12" s="3" customFormat="1" customHeight="1" spans="1:17">
      <c r="A12" s="17"/>
      <c r="B12" s="61"/>
      <c r="C12" s="23" t="s">
        <v>13</v>
      </c>
      <c r="D12" s="58">
        <v>45592</v>
      </c>
      <c r="E12" s="58"/>
      <c r="F12" s="71">
        <v>30</v>
      </c>
      <c r="G12" s="24"/>
      <c r="H12" s="20"/>
      <c r="I12" s="20"/>
      <c r="J12" s="17"/>
      <c r="K12" s="17"/>
      <c r="L12" s="21"/>
      <c r="M12" s="21"/>
      <c r="N12" s="43"/>
      <c r="O12" s="47"/>
      <c r="P12" s="45">
        <f>F12*O12</f>
        <v>0</v>
      </c>
      <c r="Q12" s="17"/>
    </row>
    <row r="13" s="3" customFormat="1" customHeight="1" spans="1:17">
      <c r="A13" s="17">
        <v>305</v>
      </c>
      <c r="B13" s="57" t="s">
        <v>55</v>
      </c>
      <c r="C13" s="23" t="s">
        <v>14</v>
      </c>
      <c r="D13" s="58"/>
      <c r="E13" s="58"/>
      <c r="F13" s="71"/>
      <c r="G13" s="26">
        <f>50/30*F13</f>
        <v>0</v>
      </c>
      <c r="H13" s="20">
        <v>46</v>
      </c>
      <c r="I13" s="20">
        <v>63</v>
      </c>
      <c r="J13" s="17">
        <v>1.5</v>
      </c>
      <c r="K13" s="17">
        <f>I13-H13</f>
        <v>17</v>
      </c>
      <c r="L13" s="21">
        <f>K13-G13-G14-G15</f>
        <v>-16.3333333333333</v>
      </c>
      <c r="M13" s="21">
        <v>0</v>
      </c>
      <c r="N13" s="43">
        <f>K13-G13</f>
        <v>17</v>
      </c>
      <c r="O13" s="44">
        <f>N13/SUM(F13:F15)</f>
        <v>0.85</v>
      </c>
      <c r="P13" s="45">
        <f>F13*O15</f>
        <v>0</v>
      </c>
      <c r="Q13" s="48"/>
    </row>
    <row r="14" s="3" customFormat="1" customHeight="1" spans="1:17">
      <c r="A14" s="17"/>
      <c r="B14" s="60"/>
      <c r="C14" s="23" t="s">
        <v>75</v>
      </c>
      <c r="D14" s="58">
        <v>45717</v>
      </c>
      <c r="E14" s="58">
        <v>45728</v>
      </c>
      <c r="F14" s="71">
        <v>13</v>
      </c>
      <c r="G14" s="26">
        <f>50/30*F14</f>
        <v>21.6666666666667</v>
      </c>
      <c r="H14" s="20"/>
      <c r="I14" s="20"/>
      <c r="J14" s="17"/>
      <c r="K14" s="17"/>
      <c r="L14" s="21"/>
      <c r="M14" s="21"/>
      <c r="N14" s="43"/>
      <c r="O14" s="46"/>
      <c r="P14" s="45">
        <v>0</v>
      </c>
      <c r="Q14" s="48"/>
    </row>
    <row r="15" s="3" customFormat="1" customHeight="1" spans="1:17">
      <c r="A15" s="17"/>
      <c r="B15" s="61"/>
      <c r="C15" s="23" t="s">
        <v>60</v>
      </c>
      <c r="D15" s="58">
        <v>45736</v>
      </c>
      <c r="E15" s="58">
        <v>45742</v>
      </c>
      <c r="F15" s="70">
        <v>7</v>
      </c>
      <c r="G15" s="26">
        <f>50/30*F15</f>
        <v>11.6666666666667</v>
      </c>
      <c r="H15" s="20"/>
      <c r="I15" s="20"/>
      <c r="J15" s="17"/>
      <c r="K15" s="17"/>
      <c r="L15" s="21"/>
      <c r="M15" s="21"/>
      <c r="N15" s="43"/>
      <c r="O15" s="47"/>
      <c r="P15" s="45">
        <f>F15*O15</f>
        <v>0</v>
      </c>
      <c r="Q15" s="17"/>
    </row>
    <row r="16" s="3" customFormat="1" customHeight="1" spans="1:17">
      <c r="A16" s="17">
        <v>306</v>
      </c>
      <c r="B16" s="57" t="s">
        <v>57</v>
      </c>
      <c r="C16" s="27" t="s">
        <v>16</v>
      </c>
      <c r="D16" s="58">
        <v>45597</v>
      </c>
      <c r="E16" s="58"/>
      <c r="F16" s="71">
        <v>30</v>
      </c>
      <c r="G16" s="19">
        <v>150</v>
      </c>
      <c r="H16" s="28">
        <v>5</v>
      </c>
      <c r="I16" s="28">
        <v>21</v>
      </c>
      <c r="J16" s="19">
        <v>1.5</v>
      </c>
      <c r="K16" s="19">
        <f>I16-H16</f>
        <v>16</v>
      </c>
      <c r="L16" s="21">
        <f>K16-G16</f>
        <v>-134</v>
      </c>
      <c r="M16" s="21">
        <v>0</v>
      </c>
      <c r="N16" s="43">
        <f>L16*J16</f>
        <v>-201</v>
      </c>
      <c r="O16" s="44">
        <f>N16/SUM(F16:F19)</f>
        <v>-2.68</v>
      </c>
      <c r="P16" s="45">
        <f>F16*O15</f>
        <v>0</v>
      </c>
      <c r="Q16" s="48"/>
    </row>
    <row r="17" s="3" customFormat="1" customHeight="1" spans="1:17">
      <c r="A17" s="17"/>
      <c r="B17" s="60"/>
      <c r="C17" s="27" t="s">
        <v>17</v>
      </c>
      <c r="D17" s="58">
        <v>45597</v>
      </c>
      <c r="E17" s="58"/>
      <c r="F17" s="71">
        <v>30</v>
      </c>
      <c r="G17" s="22"/>
      <c r="H17" s="29"/>
      <c r="I17" s="29"/>
      <c r="J17" s="22"/>
      <c r="K17" s="22"/>
      <c r="L17" s="21"/>
      <c r="M17" s="21"/>
      <c r="N17" s="43"/>
      <c r="O17" s="46"/>
      <c r="P17" s="45">
        <v>0</v>
      </c>
      <c r="Q17" s="48"/>
    </row>
    <row r="18" s="3" customFormat="1" customHeight="1" spans="1:17">
      <c r="A18" s="17"/>
      <c r="B18" s="60"/>
      <c r="C18" s="27" t="s">
        <v>18</v>
      </c>
      <c r="D18" s="58"/>
      <c r="E18" s="58"/>
      <c r="F18" s="71"/>
      <c r="G18" s="22"/>
      <c r="H18" s="29"/>
      <c r="I18" s="29"/>
      <c r="J18" s="22"/>
      <c r="K18" s="22"/>
      <c r="L18" s="21"/>
      <c r="M18" s="21"/>
      <c r="N18" s="43"/>
      <c r="O18" s="46"/>
      <c r="P18" s="45">
        <f>F18*O18</f>
        <v>0</v>
      </c>
      <c r="Q18" s="48"/>
    </row>
    <row r="19" s="3" customFormat="1" customHeight="1" spans="1:17">
      <c r="A19" s="17"/>
      <c r="B19" s="61"/>
      <c r="C19" s="27"/>
      <c r="D19" s="58">
        <v>45368</v>
      </c>
      <c r="E19" s="58"/>
      <c r="F19" s="71">
        <v>15</v>
      </c>
      <c r="G19" s="24"/>
      <c r="H19" s="29"/>
      <c r="I19" s="29"/>
      <c r="J19" s="22"/>
      <c r="K19" s="22"/>
      <c r="L19" s="21"/>
      <c r="M19" s="21"/>
      <c r="N19" s="43"/>
      <c r="O19" s="47"/>
      <c r="P19" s="45"/>
      <c r="Q19" s="48"/>
    </row>
    <row r="20" s="3" customFormat="1" customHeight="1" spans="1:17">
      <c r="A20" s="17">
        <v>307</v>
      </c>
      <c r="B20" s="57" t="s">
        <v>58</v>
      </c>
      <c r="C20" s="30" t="s">
        <v>19</v>
      </c>
      <c r="D20" s="58">
        <v>45597</v>
      </c>
      <c r="E20" s="58"/>
      <c r="F20" s="71">
        <v>30</v>
      </c>
      <c r="G20" s="19">
        <v>200</v>
      </c>
      <c r="H20" s="20">
        <v>164</v>
      </c>
      <c r="I20" s="20">
        <v>284</v>
      </c>
      <c r="J20" s="17">
        <v>1.5</v>
      </c>
      <c r="K20" s="17">
        <f>I20-H20</f>
        <v>120</v>
      </c>
      <c r="L20" s="21">
        <f>K20-G20</f>
        <v>-80</v>
      </c>
      <c r="M20" s="21">
        <v>0</v>
      </c>
      <c r="N20" s="43">
        <f>L20*J20</f>
        <v>-120</v>
      </c>
      <c r="O20" s="44">
        <f>N20/SUM(F20:F22)</f>
        <v>-1.33333333333333</v>
      </c>
      <c r="P20" s="45">
        <f>F20*O21</f>
        <v>0</v>
      </c>
      <c r="Q20" s="48"/>
    </row>
    <row r="21" s="3" customFormat="1" customHeight="1" spans="1:17">
      <c r="A21" s="17"/>
      <c r="B21" s="60"/>
      <c r="C21" s="30" t="s">
        <v>20</v>
      </c>
      <c r="D21" s="58">
        <v>45597</v>
      </c>
      <c r="E21" s="58"/>
      <c r="F21" s="71">
        <v>30</v>
      </c>
      <c r="G21" s="22"/>
      <c r="H21" s="20"/>
      <c r="I21" s="20"/>
      <c r="J21" s="17"/>
      <c r="K21" s="17"/>
      <c r="L21" s="21"/>
      <c r="M21" s="21"/>
      <c r="N21" s="43"/>
      <c r="O21" s="46"/>
      <c r="P21" s="45">
        <f>F21*O21</f>
        <v>0</v>
      </c>
      <c r="Q21" s="48"/>
    </row>
    <row r="22" s="3" customFormat="1" customHeight="1" spans="1:17">
      <c r="A22" s="17"/>
      <c r="B22" s="61"/>
      <c r="C22" s="18" t="s">
        <v>21</v>
      </c>
      <c r="D22" s="58">
        <v>45597</v>
      </c>
      <c r="E22" s="58"/>
      <c r="F22" s="71">
        <v>30</v>
      </c>
      <c r="G22" s="24"/>
      <c r="H22" s="20"/>
      <c r="I22" s="20"/>
      <c r="J22" s="17"/>
      <c r="K22" s="17"/>
      <c r="L22" s="21"/>
      <c r="M22" s="21"/>
      <c r="N22" s="43"/>
      <c r="O22" s="47"/>
      <c r="P22" s="45">
        <f>F22*O22</f>
        <v>0</v>
      </c>
      <c r="Q22" s="48"/>
    </row>
    <row r="23" s="3" customFormat="1" customHeight="1" spans="1:17">
      <c r="A23" s="17">
        <v>308</v>
      </c>
      <c r="B23" s="57" t="s">
        <v>59</v>
      </c>
      <c r="C23" s="30" t="s">
        <v>22</v>
      </c>
      <c r="D23" s="58">
        <v>45592</v>
      </c>
      <c r="E23" s="58"/>
      <c r="F23" s="71">
        <v>30</v>
      </c>
      <c r="G23" s="31">
        <v>100</v>
      </c>
      <c r="H23" s="20">
        <v>613</v>
      </c>
      <c r="I23" s="20">
        <v>766</v>
      </c>
      <c r="J23" s="17">
        <v>1.5</v>
      </c>
      <c r="K23" s="17">
        <f t="shared" ref="K23:K27" si="0">I23-H23</f>
        <v>153</v>
      </c>
      <c r="L23" s="32">
        <f t="shared" ref="L23:L27" si="1">K23-G23</f>
        <v>53</v>
      </c>
      <c r="M23" s="32">
        <v>53</v>
      </c>
      <c r="N23" s="43">
        <f>L23*J23</f>
        <v>79.5</v>
      </c>
      <c r="O23" s="43">
        <f>N23/SUM(F23)</f>
        <v>2.65</v>
      </c>
      <c r="P23" s="45">
        <f>L23*J23</f>
        <v>79.5</v>
      </c>
      <c r="Q23" s="17"/>
    </row>
    <row r="24" customHeight="1" spans="1:17">
      <c r="A24" s="33">
        <v>311</v>
      </c>
      <c r="B24" s="57" t="s">
        <v>58</v>
      </c>
      <c r="C24" s="18" t="s">
        <v>23</v>
      </c>
      <c r="D24" s="58">
        <v>45592</v>
      </c>
      <c r="E24" s="58"/>
      <c r="F24" s="71">
        <v>30</v>
      </c>
      <c r="G24" s="31">
        <v>50</v>
      </c>
      <c r="H24" s="34">
        <v>173</v>
      </c>
      <c r="I24" s="34">
        <v>247</v>
      </c>
      <c r="J24" s="33">
        <v>1.5</v>
      </c>
      <c r="K24" s="33">
        <f t="shared" si="0"/>
        <v>74</v>
      </c>
      <c r="L24" s="21">
        <f t="shared" si="1"/>
        <v>24</v>
      </c>
      <c r="M24" s="21">
        <v>24</v>
      </c>
      <c r="N24" s="43">
        <f>L24*J24</f>
        <v>36</v>
      </c>
      <c r="O24" s="44">
        <f>N24/SUM(F24)</f>
        <v>1.2</v>
      </c>
      <c r="P24" s="45">
        <f>L24*J24</f>
        <v>36</v>
      </c>
      <c r="Q24" s="17"/>
    </row>
    <row r="25" customHeight="1" spans="1:17">
      <c r="A25" s="35"/>
      <c r="B25" s="60"/>
      <c r="C25" s="18"/>
      <c r="D25" s="58"/>
      <c r="E25" s="58"/>
      <c r="F25" s="71"/>
      <c r="G25" s="36"/>
      <c r="H25" s="37"/>
      <c r="I25" s="37"/>
      <c r="J25" s="35"/>
      <c r="K25" s="35"/>
      <c r="L25" s="21"/>
      <c r="M25" s="21"/>
      <c r="N25" s="43"/>
      <c r="O25" s="46"/>
      <c r="P25" s="45"/>
      <c r="Q25" s="48"/>
    </row>
    <row r="26" customHeight="1" spans="1:17">
      <c r="A26" s="38"/>
      <c r="B26" s="61"/>
      <c r="C26" s="18"/>
      <c r="D26" s="58"/>
      <c r="E26" s="58"/>
      <c r="F26" s="71"/>
      <c r="G26" s="31"/>
      <c r="H26" s="39"/>
      <c r="I26" s="39"/>
      <c r="J26" s="38"/>
      <c r="K26" s="38"/>
      <c r="L26" s="21"/>
      <c r="M26" s="21"/>
      <c r="N26" s="43"/>
      <c r="O26" s="47"/>
      <c r="P26" s="45"/>
      <c r="Q26" s="48"/>
    </row>
    <row r="27" customHeight="1" spans="1:17">
      <c r="A27" s="17">
        <v>312</v>
      </c>
      <c r="B27" s="48" t="s">
        <v>58</v>
      </c>
      <c r="C27" s="18" t="s">
        <v>26</v>
      </c>
      <c r="D27" s="58">
        <v>45592</v>
      </c>
      <c r="E27" s="58"/>
      <c r="F27" s="71">
        <v>30</v>
      </c>
      <c r="G27" s="31">
        <v>100</v>
      </c>
      <c r="H27" s="20">
        <v>175</v>
      </c>
      <c r="I27" s="20">
        <v>230</v>
      </c>
      <c r="J27" s="17">
        <v>1.5</v>
      </c>
      <c r="K27" s="17">
        <f t="shared" si="0"/>
        <v>55</v>
      </c>
      <c r="L27" s="21">
        <f t="shared" si="1"/>
        <v>-45</v>
      </c>
      <c r="M27" s="21">
        <v>0</v>
      </c>
      <c r="N27" s="43">
        <f>L27*J27</f>
        <v>-67.5</v>
      </c>
      <c r="O27" s="43">
        <f>N27/SUM(F27:F29)</f>
        <v>-1.125</v>
      </c>
      <c r="P27" s="45">
        <f>F27*O28</f>
        <v>0</v>
      </c>
      <c r="Q27" s="17"/>
    </row>
    <row r="28" customHeight="1" spans="1:17">
      <c r="A28" s="17"/>
      <c r="B28" s="48"/>
      <c r="C28" s="18" t="s">
        <v>27</v>
      </c>
      <c r="D28" s="58">
        <v>45688</v>
      </c>
      <c r="E28" s="58"/>
      <c r="F28" s="71">
        <v>30</v>
      </c>
      <c r="G28" s="31"/>
      <c r="H28" s="20"/>
      <c r="I28" s="20"/>
      <c r="J28" s="17"/>
      <c r="K28" s="17"/>
      <c r="L28" s="21"/>
      <c r="M28" s="21"/>
      <c r="N28" s="43"/>
      <c r="O28" s="43"/>
      <c r="P28" s="45">
        <f>F28*O28</f>
        <v>0</v>
      </c>
      <c r="Q28" s="17"/>
    </row>
    <row r="29" customHeight="1" spans="1:17">
      <c r="A29" s="17"/>
      <c r="B29" s="48"/>
      <c r="C29" s="18"/>
      <c r="D29" s="58"/>
      <c r="E29" s="58"/>
      <c r="F29" s="71"/>
      <c r="G29" s="31"/>
      <c r="H29" s="20"/>
      <c r="I29" s="20"/>
      <c r="J29" s="17"/>
      <c r="K29" s="17"/>
      <c r="L29" s="21"/>
      <c r="M29" s="21"/>
      <c r="N29" s="43"/>
      <c r="O29" s="43"/>
      <c r="P29" s="45"/>
      <c r="Q29" s="17"/>
    </row>
    <row r="30" customHeight="1" spans="1:17">
      <c r="A30" s="40" t="s">
        <v>29</v>
      </c>
      <c r="B30" s="57" t="s">
        <v>55</v>
      </c>
      <c r="C30" s="18" t="s">
        <v>30</v>
      </c>
      <c r="D30" s="58">
        <v>45592</v>
      </c>
      <c r="E30" s="58"/>
      <c r="F30" s="71">
        <v>30</v>
      </c>
      <c r="G30" s="31">
        <v>50</v>
      </c>
      <c r="H30" s="20"/>
      <c r="I30" s="20"/>
      <c r="J30" s="17">
        <v>1.5</v>
      </c>
      <c r="K30" s="17">
        <f>I30-H30</f>
        <v>0</v>
      </c>
      <c r="L30" s="32">
        <f>K30-G30</f>
        <v>-50</v>
      </c>
      <c r="M30" s="32">
        <v>0</v>
      </c>
      <c r="N30" s="43">
        <f>L30*J30</f>
        <v>-75</v>
      </c>
      <c r="O30" s="43">
        <f>N30/SUM(F30)</f>
        <v>-2.5</v>
      </c>
      <c r="P30" s="45">
        <f>F30*O30</f>
        <v>-75</v>
      </c>
      <c r="Q30" s="49" t="s">
        <v>63</v>
      </c>
    </row>
    <row r="31" customHeight="1" spans="1:17">
      <c r="A31" s="40" t="s">
        <v>31</v>
      </c>
      <c r="B31" s="48" t="s">
        <v>55</v>
      </c>
      <c r="C31" s="18" t="s">
        <v>32</v>
      </c>
      <c r="D31" s="58">
        <v>45605</v>
      </c>
      <c r="E31" s="58"/>
      <c r="F31" s="71">
        <v>17</v>
      </c>
      <c r="G31" s="31">
        <v>50</v>
      </c>
      <c r="H31" s="20"/>
      <c r="I31" s="20"/>
      <c r="J31" s="17">
        <v>1.5</v>
      </c>
      <c r="K31" s="17">
        <f>I31-H31</f>
        <v>0</v>
      </c>
      <c r="L31" s="21">
        <f>K31-G31</f>
        <v>-50</v>
      </c>
      <c r="M31" s="21">
        <v>0</v>
      </c>
      <c r="N31" s="43">
        <f>L31*J31</f>
        <v>-75</v>
      </c>
      <c r="O31" s="43">
        <f>N31/SUM(F31)</f>
        <v>-4.41176470588235</v>
      </c>
      <c r="P31" s="45">
        <f>F31*O31</f>
        <v>-75</v>
      </c>
      <c r="Q31" s="50"/>
    </row>
  </sheetData>
  <mergeCells count="103">
    <mergeCell ref="A1:Q1"/>
    <mergeCell ref="A2:Q2"/>
    <mergeCell ref="H3:K3"/>
    <mergeCell ref="A3:A4"/>
    <mergeCell ref="A5:A7"/>
    <mergeCell ref="A8:A10"/>
    <mergeCell ref="A11:A12"/>
    <mergeCell ref="A13:A15"/>
    <mergeCell ref="A16:A19"/>
    <mergeCell ref="A20:A22"/>
    <mergeCell ref="A24:A26"/>
    <mergeCell ref="A27:A29"/>
    <mergeCell ref="B3:B4"/>
    <mergeCell ref="B5:B7"/>
    <mergeCell ref="B8:B10"/>
    <mergeCell ref="B11:B12"/>
    <mergeCell ref="B13:B15"/>
    <mergeCell ref="B16:B19"/>
    <mergeCell ref="B20:B22"/>
    <mergeCell ref="B24:B26"/>
    <mergeCell ref="B27:B29"/>
    <mergeCell ref="C3:C4"/>
    <mergeCell ref="D3:D4"/>
    <mergeCell ref="E3:E4"/>
    <mergeCell ref="F3:F4"/>
    <mergeCell ref="G3:G4"/>
    <mergeCell ref="G5:G7"/>
    <mergeCell ref="G8:G10"/>
    <mergeCell ref="G11:G12"/>
    <mergeCell ref="G16:G19"/>
    <mergeCell ref="G20:G22"/>
    <mergeCell ref="G27:G29"/>
    <mergeCell ref="H5:H7"/>
    <mergeCell ref="H8:H10"/>
    <mergeCell ref="H11:H12"/>
    <mergeCell ref="H13:H15"/>
    <mergeCell ref="H16:H19"/>
    <mergeCell ref="H20:H22"/>
    <mergeCell ref="H24:H26"/>
    <mergeCell ref="H27:H29"/>
    <mergeCell ref="I5:I7"/>
    <mergeCell ref="I8:I10"/>
    <mergeCell ref="I11:I12"/>
    <mergeCell ref="I13:I15"/>
    <mergeCell ref="I16:I19"/>
    <mergeCell ref="I20:I22"/>
    <mergeCell ref="I24:I26"/>
    <mergeCell ref="I27:I29"/>
    <mergeCell ref="J5:J7"/>
    <mergeCell ref="J8:J10"/>
    <mergeCell ref="J11:J12"/>
    <mergeCell ref="J13:J15"/>
    <mergeCell ref="J16:J19"/>
    <mergeCell ref="J20:J22"/>
    <mergeCell ref="J24:J26"/>
    <mergeCell ref="J27:J29"/>
    <mergeCell ref="K5:K7"/>
    <mergeCell ref="K8:K10"/>
    <mergeCell ref="K11:K12"/>
    <mergeCell ref="K13:K15"/>
    <mergeCell ref="K16:K19"/>
    <mergeCell ref="K20:K22"/>
    <mergeCell ref="K24:K26"/>
    <mergeCell ref="K27:K29"/>
    <mergeCell ref="L3:L4"/>
    <mergeCell ref="L5:L7"/>
    <mergeCell ref="L8:L10"/>
    <mergeCell ref="L11:L12"/>
    <mergeCell ref="L13:L15"/>
    <mergeCell ref="L16:L19"/>
    <mergeCell ref="L20:L22"/>
    <mergeCell ref="L24:L26"/>
    <mergeCell ref="L27:L29"/>
    <mergeCell ref="M3:M4"/>
    <mergeCell ref="M5:M7"/>
    <mergeCell ref="M8:M10"/>
    <mergeCell ref="M11:M12"/>
    <mergeCell ref="M13:M15"/>
    <mergeCell ref="M16:M19"/>
    <mergeCell ref="M20:M22"/>
    <mergeCell ref="M24:M26"/>
    <mergeCell ref="M27:M29"/>
    <mergeCell ref="N3:N4"/>
    <mergeCell ref="N5:N7"/>
    <mergeCell ref="N8:N10"/>
    <mergeCell ref="N11:N12"/>
    <mergeCell ref="N13:N15"/>
    <mergeCell ref="N16:N19"/>
    <mergeCell ref="N20:N22"/>
    <mergeCell ref="N24:N26"/>
    <mergeCell ref="N27:N29"/>
    <mergeCell ref="O3:O4"/>
    <mergeCell ref="O5:O7"/>
    <mergeCell ref="O8:O10"/>
    <mergeCell ref="O11:O12"/>
    <mergeCell ref="O13:O15"/>
    <mergeCell ref="O16:O19"/>
    <mergeCell ref="O20:O22"/>
    <mergeCell ref="O24:O26"/>
    <mergeCell ref="O27:O29"/>
    <mergeCell ref="P3:P4"/>
    <mergeCell ref="Q3:Q4"/>
    <mergeCell ref="Q30:Q31"/>
  </mergeCells>
  <conditionalFormatting sqref="D3">
    <cfRule type="duplicateValues" dxfId="0" priority="10" stopIfTrue="1"/>
  </conditionalFormatting>
  <conditionalFormatting sqref="E3">
    <cfRule type="duplicateValues" dxfId="0" priority="9" stopIfTrue="1"/>
  </conditionalFormatting>
  <conditionalFormatting sqref="F3">
    <cfRule type="duplicateValues" dxfId="0" priority="8" stopIfTrue="1"/>
  </conditionalFormatting>
  <conditionalFormatting sqref="G3">
    <cfRule type="duplicateValues" dxfId="0" priority="7" stopIfTrue="1"/>
  </conditionalFormatting>
  <conditionalFormatting sqref="N3">
    <cfRule type="duplicateValues" dxfId="0" priority="6" stopIfTrue="1"/>
  </conditionalFormatting>
  <conditionalFormatting sqref="O3">
    <cfRule type="duplicateValues" dxfId="0" priority="4" stopIfTrue="1"/>
  </conditionalFormatting>
  <conditionalFormatting sqref="C7">
    <cfRule type="duplicateValues" dxfId="0" priority="21" stopIfTrue="1"/>
  </conditionalFormatting>
  <conditionalFormatting sqref="C8">
    <cfRule type="duplicateValues" dxfId="0" priority="20" stopIfTrue="1"/>
  </conditionalFormatting>
  <conditionalFormatting sqref="C22">
    <cfRule type="duplicateValues" dxfId="0" priority="18" stopIfTrue="1"/>
  </conditionalFormatting>
  <conditionalFormatting sqref="C23">
    <cfRule type="duplicateValues" dxfId="0" priority="17" stopIfTrue="1"/>
  </conditionalFormatting>
  <conditionalFormatting sqref="C25">
    <cfRule type="duplicateValues" dxfId="0" priority="16" stopIfTrue="1"/>
  </conditionalFormatting>
  <conditionalFormatting sqref="C26">
    <cfRule type="duplicateValues" dxfId="0" priority="15" stopIfTrue="1"/>
  </conditionalFormatting>
  <conditionalFormatting sqref="C27">
    <cfRule type="duplicateValues" dxfId="0" priority="14" stopIfTrue="1"/>
  </conditionalFormatting>
  <conditionalFormatting sqref="C28">
    <cfRule type="duplicateValues" dxfId="0" priority="1" stopIfTrue="1"/>
  </conditionalFormatting>
  <conditionalFormatting sqref="C29">
    <cfRule type="duplicateValues" dxfId="0" priority="2" stopIfTrue="1"/>
  </conditionalFormatting>
  <conditionalFormatting sqref="C30">
    <cfRule type="duplicateValues" dxfId="0" priority="11" stopIfTrue="1"/>
  </conditionalFormatting>
  <conditionalFormatting sqref="C31">
    <cfRule type="duplicateValues" dxfId="0" priority="5" stopIfTrue="1"/>
  </conditionalFormatting>
  <conditionalFormatting sqref="C5:C6">
    <cfRule type="duplicateValues" dxfId="0" priority="22" stopIfTrue="1"/>
  </conditionalFormatting>
  <conditionalFormatting sqref="C9:C10">
    <cfRule type="duplicateValues" dxfId="0" priority="19" stopIfTrue="1"/>
  </conditionalFormatting>
  <conditionalFormatting sqref="C11:C12">
    <cfRule type="duplicateValues" dxfId="0" priority="3" stopIfTrue="1"/>
  </conditionalFormatting>
  <conditionalFormatting sqref="C3 C32:C65445">
    <cfRule type="duplicateValues" dxfId="0" priority="23" stopIfTrue="1"/>
  </conditionalFormatting>
  <printOptions horizontalCentered="1"/>
  <pageMargins left="0.751388888888889" right="0.751388888888889" top="0.393055555555556" bottom="0.393055555555556" header="0.5" footer="0.5"/>
  <pageSetup paperSize="9" orientation="portrait" horizontalDpi="600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zoomScale="55" zoomScaleNormal="55" zoomScaleSheetLayoutView="70" workbookViewId="0">
      <pane xSplit="3" ySplit="4" topLeftCell="D5" activePane="bottomRight" state="frozen"/>
      <selection/>
      <selection pane="topRight"/>
      <selection pane="bottomLeft"/>
      <selection pane="bottomRight" activeCell="W38" sqref="W38"/>
    </sheetView>
  </sheetViews>
  <sheetFormatPr defaultColWidth="9" defaultRowHeight="24" customHeight="1"/>
  <cols>
    <col min="1" max="1" width="6.625" style="3" customWidth="1"/>
    <col min="2" max="2" width="6.11666666666667" style="3" customWidth="1"/>
    <col min="3" max="3" width="10" style="6" customWidth="1"/>
    <col min="4" max="4" width="13.3583333333333" style="3" customWidth="1"/>
    <col min="5" max="5" width="12.375" style="51" customWidth="1"/>
    <col min="6" max="6" width="5.78333333333333" style="52" customWidth="1"/>
    <col min="7" max="7" width="7.1" style="3" customWidth="1"/>
    <col min="8" max="9" width="6.9" style="3" customWidth="1"/>
    <col min="10" max="10" width="5.875" style="3" customWidth="1"/>
    <col min="11" max="11" width="8.23333333333333" style="3" customWidth="1"/>
    <col min="12" max="12" width="8.125" style="3" hidden="1" customWidth="1"/>
    <col min="13" max="13" width="8.125" style="3" customWidth="1"/>
    <col min="14" max="14" width="11.325" style="7" customWidth="1"/>
    <col min="15" max="15" width="9.7" style="7" customWidth="1"/>
    <col min="16" max="17" width="9.55833333333333" style="3" customWidth="1"/>
    <col min="18" max="18" width="15.275" style="3"/>
    <col min="19" max="16384" width="9" style="3"/>
  </cols>
  <sheetData>
    <row r="1" s="3" customFormat="1" ht="35" customHeight="1" spans="1:17">
      <c r="A1" s="8" t="s">
        <v>78</v>
      </c>
      <c r="B1" s="8"/>
      <c r="C1" s="8"/>
      <c r="D1" s="8"/>
      <c r="E1" s="8"/>
      <c r="F1" s="53"/>
      <c r="G1" s="8"/>
      <c r="H1" s="8"/>
      <c r="I1" s="8"/>
      <c r="J1" s="8"/>
      <c r="K1" s="8"/>
      <c r="L1" s="8"/>
      <c r="M1" s="8"/>
      <c r="N1" s="42"/>
      <c r="O1" s="42"/>
      <c r="P1" s="8"/>
      <c r="Q1" s="8"/>
    </row>
    <row r="2" s="4" customFormat="1" ht="73" customHeight="1" spans="1:17">
      <c r="A2" s="9" t="s">
        <v>34</v>
      </c>
      <c r="B2" s="9"/>
      <c r="C2" s="9"/>
      <c r="D2" s="9"/>
      <c r="E2" s="9"/>
      <c r="F2" s="54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="3" customFormat="1" ht="29" customHeight="1" spans="1:17">
      <c r="A3" s="10" t="s">
        <v>35</v>
      </c>
      <c r="B3" s="13" t="s">
        <v>46</v>
      </c>
      <c r="C3" s="11" t="s">
        <v>47</v>
      </c>
      <c r="D3" s="11" t="s">
        <v>48</v>
      </c>
      <c r="E3" s="55" t="s">
        <v>65</v>
      </c>
      <c r="F3" s="56" t="s">
        <v>50</v>
      </c>
      <c r="G3" s="12" t="s">
        <v>66</v>
      </c>
      <c r="H3" s="13" t="s">
        <v>67</v>
      </c>
      <c r="I3" s="13"/>
      <c r="J3" s="13"/>
      <c r="K3" s="13"/>
      <c r="L3" s="14" t="s">
        <v>45</v>
      </c>
      <c r="M3" s="14" t="s">
        <v>45</v>
      </c>
      <c r="N3" s="15" t="s">
        <v>51</v>
      </c>
      <c r="O3" s="12" t="s">
        <v>68</v>
      </c>
      <c r="P3" s="66" t="s">
        <v>74</v>
      </c>
      <c r="Q3" s="10" t="s">
        <v>69</v>
      </c>
    </row>
    <row r="4" s="5" customFormat="1" ht="36" customHeight="1" spans="1:17">
      <c r="A4" s="10"/>
      <c r="B4" s="13"/>
      <c r="C4" s="11"/>
      <c r="D4" s="11"/>
      <c r="E4" s="11"/>
      <c r="F4" s="56"/>
      <c r="G4" s="15"/>
      <c r="H4" s="16" t="s">
        <v>39</v>
      </c>
      <c r="I4" s="16" t="s">
        <v>40</v>
      </c>
      <c r="J4" s="10" t="s">
        <v>41</v>
      </c>
      <c r="K4" s="10" t="s">
        <v>42</v>
      </c>
      <c r="L4" s="14"/>
      <c r="M4" s="14"/>
      <c r="N4" s="15"/>
      <c r="O4" s="15"/>
      <c r="P4" s="66"/>
      <c r="Q4" s="10"/>
    </row>
    <row r="5" s="3" customFormat="1" customHeight="1" spans="1:17">
      <c r="A5" s="17">
        <v>301</v>
      </c>
      <c r="B5" s="57" t="s">
        <v>58</v>
      </c>
      <c r="C5" s="18" t="s">
        <v>6</v>
      </c>
      <c r="D5" s="58">
        <v>45592</v>
      </c>
      <c r="E5" s="58"/>
      <c r="F5" s="59">
        <v>30</v>
      </c>
      <c r="G5" s="19">
        <v>100</v>
      </c>
      <c r="H5" s="20">
        <v>477</v>
      </c>
      <c r="I5" s="20">
        <v>712</v>
      </c>
      <c r="J5" s="17">
        <v>1.5</v>
      </c>
      <c r="K5" s="17">
        <f>I5-H5</f>
        <v>235</v>
      </c>
      <c r="L5" s="21">
        <f>K5-G5</f>
        <v>135</v>
      </c>
      <c r="M5" s="21">
        <v>135</v>
      </c>
      <c r="N5" s="43">
        <f>L5*J5</f>
        <v>202.5</v>
      </c>
      <c r="O5" s="44">
        <f>N5/SUM(F5:F7)</f>
        <v>3.375</v>
      </c>
      <c r="P5" s="45">
        <f>F5*O5</f>
        <v>101.25</v>
      </c>
      <c r="Q5" s="17"/>
    </row>
    <row r="6" s="3" customFormat="1" customHeight="1" spans="1:17">
      <c r="A6" s="17"/>
      <c r="B6" s="60"/>
      <c r="C6" s="18" t="s">
        <v>7</v>
      </c>
      <c r="D6" s="58">
        <v>45592</v>
      </c>
      <c r="E6" s="58"/>
      <c r="F6" s="59">
        <v>30</v>
      </c>
      <c r="G6" s="22"/>
      <c r="H6" s="20"/>
      <c r="I6" s="20"/>
      <c r="J6" s="17"/>
      <c r="K6" s="17"/>
      <c r="L6" s="21"/>
      <c r="M6" s="21"/>
      <c r="N6" s="43"/>
      <c r="O6" s="46"/>
      <c r="P6" s="45">
        <f>F6*O5</f>
        <v>101.25</v>
      </c>
      <c r="Q6" s="17"/>
    </row>
    <row r="7" s="3" customFormat="1" customHeight="1" spans="1:17">
      <c r="A7" s="17"/>
      <c r="B7" s="61"/>
      <c r="C7" s="23"/>
      <c r="D7" s="58"/>
      <c r="E7" s="58"/>
      <c r="F7" s="59"/>
      <c r="G7" s="24"/>
      <c r="H7" s="20"/>
      <c r="I7" s="20"/>
      <c r="J7" s="17"/>
      <c r="K7" s="17"/>
      <c r="L7" s="21"/>
      <c r="M7" s="21"/>
      <c r="N7" s="43"/>
      <c r="O7" s="47"/>
      <c r="P7" s="45">
        <v>0</v>
      </c>
      <c r="Q7" s="17"/>
    </row>
    <row r="8" s="3" customFormat="1" customHeight="1" spans="1:17">
      <c r="A8" s="33">
        <v>302</v>
      </c>
      <c r="B8" s="57" t="s">
        <v>58</v>
      </c>
      <c r="C8" s="23" t="s">
        <v>8</v>
      </c>
      <c r="D8" s="58">
        <v>45592</v>
      </c>
      <c r="E8" s="58"/>
      <c r="F8" s="59">
        <v>30</v>
      </c>
      <c r="G8" s="19">
        <v>100</v>
      </c>
      <c r="H8" s="34">
        <v>621</v>
      </c>
      <c r="I8" s="34">
        <v>1006</v>
      </c>
      <c r="J8" s="33">
        <v>1.5</v>
      </c>
      <c r="K8" s="33">
        <f>I8-H8</f>
        <v>385</v>
      </c>
      <c r="L8" s="32">
        <f>K8-G8</f>
        <v>285</v>
      </c>
      <c r="M8" s="32">
        <v>285</v>
      </c>
      <c r="N8" s="44">
        <f>L8*J8</f>
        <v>427.5</v>
      </c>
      <c r="O8" s="44">
        <f>N8/SUM(F8:F9)</f>
        <v>7.125</v>
      </c>
      <c r="P8" s="45">
        <f>F8*O8</f>
        <v>213.75</v>
      </c>
      <c r="Q8" s="17"/>
    </row>
    <row r="9" s="3" customFormat="1" customHeight="1" spans="1:17">
      <c r="A9" s="35"/>
      <c r="B9" s="60"/>
      <c r="C9" s="23" t="s">
        <v>9</v>
      </c>
      <c r="D9" s="58">
        <v>45592</v>
      </c>
      <c r="E9" s="58"/>
      <c r="F9" s="59">
        <v>30</v>
      </c>
      <c r="G9" s="22"/>
      <c r="H9" s="37"/>
      <c r="I9" s="37"/>
      <c r="J9" s="35"/>
      <c r="K9" s="35"/>
      <c r="L9" s="67"/>
      <c r="M9" s="67"/>
      <c r="N9" s="46"/>
      <c r="O9" s="46"/>
      <c r="P9" s="45">
        <f>F9*O8</f>
        <v>213.75</v>
      </c>
      <c r="Q9" s="17"/>
    </row>
    <row r="10" s="3" customFormat="1" customHeight="1" spans="1:17">
      <c r="A10" s="38"/>
      <c r="B10" s="60"/>
      <c r="C10" s="23"/>
      <c r="D10" s="58"/>
      <c r="E10" s="58"/>
      <c r="F10" s="59"/>
      <c r="G10" s="22"/>
      <c r="H10" s="39"/>
      <c r="I10" s="39"/>
      <c r="J10" s="38"/>
      <c r="K10" s="38"/>
      <c r="L10" s="68"/>
      <c r="M10" s="68"/>
      <c r="N10" s="47"/>
      <c r="O10" s="46"/>
      <c r="P10" s="45">
        <v>0</v>
      </c>
      <c r="Q10" s="17"/>
    </row>
    <row r="11" s="3" customFormat="1" customHeight="1" spans="1:17">
      <c r="A11" s="17">
        <v>303</v>
      </c>
      <c r="B11" s="57" t="s">
        <v>55</v>
      </c>
      <c r="C11" s="23" t="s">
        <v>12</v>
      </c>
      <c r="D11" s="58">
        <v>45592</v>
      </c>
      <c r="E11" s="58"/>
      <c r="F11" s="62">
        <v>30</v>
      </c>
      <c r="G11" s="19">
        <v>100</v>
      </c>
      <c r="H11" s="20">
        <v>90</v>
      </c>
      <c r="I11" s="20">
        <v>165</v>
      </c>
      <c r="J11" s="17">
        <v>1.5</v>
      </c>
      <c r="K11" s="17">
        <f>I11-H11</f>
        <v>75</v>
      </c>
      <c r="L11" s="21">
        <f>K11-G11</f>
        <v>-25</v>
      </c>
      <c r="M11" s="21">
        <v>0</v>
      </c>
      <c r="N11" s="43">
        <f>L11*J11</f>
        <v>-37.5</v>
      </c>
      <c r="O11" s="44">
        <f>N11/SUM(F11:F12)</f>
        <v>-0.625</v>
      </c>
      <c r="P11" s="45">
        <v>0</v>
      </c>
      <c r="Q11" s="17"/>
    </row>
    <row r="12" s="3" customFormat="1" customHeight="1" spans="1:17">
      <c r="A12" s="17"/>
      <c r="B12" s="61"/>
      <c r="C12" s="23" t="s">
        <v>13</v>
      </c>
      <c r="D12" s="58">
        <v>45592</v>
      </c>
      <c r="E12" s="58"/>
      <c r="F12" s="62">
        <v>30</v>
      </c>
      <c r="G12" s="24"/>
      <c r="H12" s="20"/>
      <c r="I12" s="20"/>
      <c r="J12" s="17"/>
      <c r="K12" s="17"/>
      <c r="L12" s="21"/>
      <c r="M12" s="21"/>
      <c r="N12" s="43"/>
      <c r="O12" s="47"/>
      <c r="P12" s="45">
        <v>0</v>
      </c>
      <c r="Q12" s="17"/>
    </row>
    <row r="13" s="3" customFormat="1" customHeight="1" spans="1:17">
      <c r="A13" s="17">
        <v>305</v>
      </c>
      <c r="B13" s="57" t="s">
        <v>58</v>
      </c>
      <c r="C13" s="23" t="s">
        <v>14</v>
      </c>
      <c r="D13" s="58">
        <v>45754</v>
      </c>
      <c r="E13" s="58">
        <v>45775</v>
      </c>
      <c r="F13" s="62">
        <v>23</v>
      </c>
      <c r="G13" s="63">
        <f t="shared" ref="G13:G15" si="0">50/30*F13</f>
        <v>38.3333333333333</v>
      </c>
      <c r="H13" s="20">
        <v>63</v>
      </c>
      <c r="I13" s="20">
        <v>101</v>
      </c>
      <c r="J13" s="17">
        <v>1.5</v>
      </c>
      <c r="K13" s="17">
        <f>I13-H13</f>
        <v>38</v>
      </c>
      <c r="L13" s="21">
        <f>K13-G13-G14-G15</f>
        <v>-0.333333333333336</v>
      </c>
      <c r="M13" s="21">
        <v>0</v>
      </c>
      <c r="N13" s="43">
        <f>K13-G13</f>
        <v>-0.333333333333336</v>
      </c>
      <c r="O13" s="44">
        <f>N13/SUM(F13:F15)</f>
        <v>-0.0144927536231885</v>
      </c>
      <c r="P13" s="45">
        <v>0</v>
      </c>
      <c r="Q13" s="48"/>
    </row>
    <row r="14" s="3" customFormat="1" customHeight="1" spans="1:17">
      <c r="A14" s="17"/>
      <c r="B14" s="60"/>
      <c r="C14" s="23"/>
      <c r="D14" s="58"/>
      <c r="E14" s="58"/>
      <c r="F14" s="62"/>
      <c r="G14" s="26">
        <f t="shared" si="0"/>
        <v>0</v>
      </c>
      <c r="H14" s="20"/>
      <c r="I14" s="20"/>
      <c r="J14" s="17"/>
      <c r="K14" s="17"/>
      <c r="L14" s="21"/>
      <c r="M14" s="21"/>
      <c r="N14" s="43"/>
      <c r="O14" s="46"/>
      <c r="P14" s="45">
        <v>0</v>
      </c>
      <c r="Q14" s="48"/>
    </row>
    <row r="15" s="3" customFormat="1" customHeight="1" spans="1:17">
      <c r="A15" s="17"/>
      <c r="B15" s="61"/>
      <c r="C15" s="23"/>
      <c r="D15" s="58"/>
      <c r="E15" s="58"/>
      <c r="F15" s="59"/>
      <c r="G15" s="26">
        <f t="shared" si="0"/>
        <v>0</v>
      </c>
      <c r="H15" s="20"/>
      <c r="I15" s="20"/>
      <c r="J15" s="17"/>
      <c r="K15" s="17"/>
      <c r="L15" s="21"/>
      <c r="M15" s="21"/>
      <c r="N15" s="43"/>
      <c r="O15" s="47"/>
      <c r="P15" s="45">
        <v>0</v>
      </c>
      <c r="Q15" s="17"/>
    </row>
    <row r="16" s="3" customFormat="1" customHeight="1" spans="1:17">
      <c r="A16" s="17">
        <v>306</v>
      </c>
      <c r="B16" s="57" t="s">
        <v>57</v>
      </c>
      <c r="C16" s="27" t="s">
        <v>16</v>
      </c>
      <c r="D16" s="58">
        <v>45597</v>
      </c>
      <c r="E16" s="58"/>
      <c r="F16" s="62">
        <v>30</v>
      </c>
      <c r="G16" s="19">
        <v>150</v>
      </c>
      <c r="H16" s="28">
        <v>21</v>
      </c>
      <c r="I16" s="28">
        <v>109</v>
      </c>
      <c r="J16" s="19">
        <v>1.5</v>
      </c>
      <c r="K16" s="19">
        <f>I16-H16</f>
        <v>88</v>
      </c>
      <c r="L16" s="21">
        <f>K16-G16</f>
        <v>-62</v>
      </c>
      <c r="M16" s="21">
        <v>0</v>
      </c>
      <c r="N16" s="43">
        <f>L16*J16</f>
        <v>-93</v>
      </c>
      <c r="O16" s="44">
        <f>N16/SUM(F16:F19)</f>
        <v>-1.03333333333333</v>
      </c>
      <c r="P16" s="45">
        <v>0</v>
      </c>
      <c r="Q16" s="48"/>
    </row>
    <row r="17" s="3" customFormat="1" customHeight="1" spans="1:17">
      <c r="A17" s="17"/>
      <c r="B17" s="60"/>
      <c r="C17" s="27" t="s">
        <v>17</v>
      </c>
      <c r="D17" s="58">
        <v>45597</v>
      </c>
      <c r="E17" s="58"/>
      <c r="F17" s="62">
        <v>30</v>
      </c>
      <c r="G17" s="22"/>
      <c r="H17" s="29"/>
      <c r="I17" s="29"/>
      <c r="J17" s="22"/>
      <c r="K17" s="22"/>
      <c r="L17" s="21"/>
      <c r="M17" s="21"/>
      <c r="N17" s="43"/>
      <c r="O17" s="46"/>
      <c r="P17" s="45">
        <v>0</v>
      </c>
      <c r="Q17" s="48"/>
    </row>
    <row r="18" s="3" customFormat="1" customHeight="1" spans="1:17">
      <c r="A18" s="17"/>
      <c r="B18" s="60"/>
      <c r="C18" s="27" t="s">
        <v>18</v>
      </c>
      <c r="D18" s="58">
        <v>45368</v>
      </c>
      <c r="E18" s="58"/>
      <c r="F18" s="62">
        <v>30</v>
      </c>
      <c r="G18" s="22"/>
      <c r="H18" s="29"/>
      <c r="I18" s="29"/>
      <c r="J18" s="22"/>
      <c r="K18" s="22"/>
      <c r="L18" s="21"/>
      <c r="M18" s="21"/>
      <c r="N18" s="43"/>
      <c r="O18" s="46"/>
      <c r="P18" s="45">
        <v>0</v>
      </c>
      <c r="Q18" s="48"/>
    </row>
    <row r="19" s="3" customFormat="1" customHeight="1" spans="1:17">
      <c r="A19" s="17"/>
      <c r="B19" s="61"/>
      <c r="C19" s="27"/>
      <c r="D19" s="58"/>
      <c r="E19" s="58"/>
      <c r="F19" s="62"/>
      <c r="G19" s="24"/>
      <c r="H19" s="29"/>
      <c r="I19" s="29"/>
      <c r="J19" s="22"/>
      <c r="K19" s="22"/>
      <c r="L19" s="21"/>
      <c r="M19" s="21"/>
      <c r="N19" s="43"/>
      <c r="O19" s="47"/>
      <c r="P19" s="45">
        <v>0</v>
      </c>
      <c r="Q19" s="48"/>
    </row>
    <row r="20" s="3" customFormat="1" customHeight="1" spans="1:17">
      <c r="A20" s="17">
        <v>307</v>
      </c>
      <c r="B20" s="57" t="s">
        <v>58</v>
      </c>
      <c r="C20" s="30" t="s">
        <v>19</v>
      </c>
      <c r="D20" s="58">
        <v>45597</v>
      </c>
      <c r="E20" s="58"/>
      <c r="F20" s="62">
        <v>30</v>
      </c>
      <c r="G20" s="19">
        <v>200</v>
      </c>
      <c r="H20" s="20">
        <v>284</v>
      </c>
      <c r="I20" s="20">
        <v>406</v>
      </c>
      <c r="J20" s="17">
        <v>1.5</v>
      </c>
      <c r="K20" s="17">
        <f>I20-H20</f>
        <v>122</v>
      </c>
      <c r="L20" s="21">
        <f>K20-G20</f>
        <v>-78</v>
      </c>
      <c r="M20" s="21">
        <v>0</v>
      </c>
      <c r="N20" s="43">
        <f>L20*J20</f>
        <v>-117</v>
      </c>
      <c r="O20" s="44">
        <f>N20/SUM(F20:F22)</f>
        <v>-1.3</v>
      </c>
      <c r="P20" s="45">
        <v>0</v>
      </c>
      <c r="Q20" s="48"/>
    </row>
    <row r="21" s="3" customFormat="1" customHeight="1" spans="1:17">
      <c r="A21" s="17"/>
      <c r="B21" s="60"/>
      <c r="C21" s="30" t="s">
        <v>20</v>
      </c>
      <c r="D21" s="58">
        <v>45597</v>
      </c>
      <c r="E21" s="58"/>
      <c r="F21" s="62">
        <v>30</v>
      </c>
      <c r="G21" s="22"/>
      <c r="H21" s="20"/>
      <c r="I21" s="20"/>
      <c r="J21" s="17"/>
      <c r="K21" s="17"/>
      <c r="L21" s="21"/>
      <c r="M21" s="21"/>
      <c r="N21" s="43"/>
      <c r="O21" s="46"/>
      <c r="P21" s="45">
        <v>0</v>
      </c>
      <c r="Q21" s="48"/>
    </row>
    <row r="22" s="3" customFormat="1" customHeight="1" spans="1:17">
      <c r="A22" s="17"/>
      <c r="B22" s="61"/>
      <c r="C22" s="18" t="s">
        <v>21</v>
      </c>
      <c r="D22" s="58">
        <v>45597</v>
      </c>
      <c r="E22" s="58"/>
      <c r="F22" s="62">
        <v>30</v>
      </c>
      <c r="G22" s="24"/>
      <c r="H22" s="20"/>
      <c r="I22" s="20"/>
      <c r="J22" s="17"/>
      <c r="K22" s="17"/>
      <c r="L22" s="21"/>
      <c r="M22" s="21"/>
      <c r="N22" s="43"/>
      <c r="O22" s="47"/>
      <c r="P22" s="45">
        <v>0</v>
      </c>
      <c r="Q22" s="48"/>
    </row>
    <row r="23" s="3" customFormat="1" customHeight="1" spans="1:17">
      <c r="A23" s="17">
        <v>308</v>
      </c>
      <c r="B23" s="57" t="s">
        <v>59</v>
      </c>
      <c r="C23" s="30" t="s">
        <v>22</v>
      </c>
      <c r="D23" s="58">
        <v>45592</v>
      </c>
      <c r="E23" s="58"/>
      <c r="F23" s="62">
        <v>30</v>
      </c>
      <c r="G23" s="31">
        <v>100</v>
      </c>
      <c r="H23" s="20">
        <v>766</v>
      </c>
      <c r="I23" s="20">
        <v>966</v>
      </c>
      <c r="J23" s="17">
        <v>1.5</v>
      </c>
      <c r="K23" s="17">
        <f>I23-H23</f>
        <v>200</v>
      </c>
      <c r="L23" s="32">
        <f>K23-G23</f>
        <v>100</v>
      </c>
      <c r="M23" s="32">
        <v>100</v>
      </c>
      <c r="N23" s="43">
        <f>L23*J23</f>
        <v>150</v>
      </c>
      <c r="O23" s="43">
        <f>N23/SUM(F23)</f>
        <v>5</v>
      </c>
      <c r="P23" s="45">
        <f>O23*F23</f>
        <v>150</v>
      </c>
      <c r="Q23" s="17"/>
    </row>
    <row r="24" customHeight="1" spans="1:17">
      <c r="A24" s="33">
        <v>311</v>
      </c>
      <c r="B24" s="57" t="s">
        <v>58</v>
      </c>
      <c r="C24" s="18" t="s">
        <v>23</v>
      </c>
      <c r="D24" s="58">
        <v>45592</v>
      </c>
      <c r="E24" s="58"/>
      <c r="F24" s="62">
        <v>30</v>
      </c>
      <c r="G24" s="31">
        <v>50</v>
      </c>
      <c r="H24" s="34">
        <v>247</v>
      </c>
      <c r="I24" s="34">
        <v>570</v>
      </c>
      <c r="J24" s="33">
        <v>1.5</v>
      </c>
      <c r="K24" s="33">
        <f>I24-H24</f>
        <v>323</v>
      </c>
      <c r="L24" s="21">
        <f>K24-G24-G25-G26</f>
        <v>208</v>
      </c>
      <c r="M24" s="21">
        <v>208</v>
      </c>
      <c r="N24" s="43">
        <f>L24*J24</f>
        <v>312</v>
      </c>
      <c r="O24" s="44">
        <f>N24/SUM(F24:F26)</f>
        <v>4.52173913043478</v>
      </c>
      <c r="P24" s="45">
        <f>O24*F24</f>
        <v>135.652173913043</v>
      </c>
      <c r="Q24" s="17"/>
    </row>
    <row r="25" customHeight="1" spans="1:17">
      <c r="A25" s="35"/>
      <c r="B25" s="60"/>
      <c r="C25" s="18" t="s">
        <v>24</v>
      </c>
      <c r="D25" s="58">
        <v>45758</v>
      </c>
      <c r="E25" s="58"/>
      <c r="F25" s="62">
        <v>20</v>
      </c>
      <c r="G25" s="63">
        <f>50/30*F25</f>
        <v>33.3333333333333</v>
      </c>
      <c r="H25" s="37"/>
      <c r="I25" s="37"/>
      <c r="J25" s="35"/>
      <c r="K25" s="35"/>
      <c r="L25" s="21"/>
      <c r="M25" s="21"/>
      <c r="N25" s="43"/>
      <c r="O25" s="46"/>
      <c r="P25" s="45">
        <f>O24*F25</f>
        <v>90.4347826086956</v>
      </c>
      <c r="Q25" s="48"/>
    </row>
    <row r="26" customHeight="1" spans="1:17">
      <c r="A26" s="38"/>
      <c r="B26" s="61"/>
      <c r="C26" s="18" t="s">
        <v>25</v>
      </c>
      <c r="D26" s="58">
        <v>45759</v>
      </c>
      <c r="E26" s="58"/>
      <c r="F26" s="62">
        <v>19</v>
      </c>
      <c r="G26" s="63">
        <f>50/30*F26</f>
        <v>31.6666666666667</v>
      </c>
      <c r="H26" s="39"/>
      <c r="I26" s="39"/>
      <c r="J26" s="38"/>
      <c r="K26" s="38"/>
      <c r="L26" s="21"/>
      <c r="M26" s="21"/>
      <c r="N26" s="43"/>
      <c r="O26" s="47"/>
      <c r="P26" s="45">
        <f>O24*F26</f>
        <v>85.9130434782609</v>
      </c>
      <c r="Q26" s="48"/>
    </row>
    <row r="27" customHeight="1" spans="1:17">
      <c r="A27" s="17">
        <v>312</v>
      </c>
      <c r="B27" s="48" t="s">
        <v>58</v>
      </c>
      <c r="C27" s="18" t="s">
        <v>26</v>
      </c>
      <c r="D27" s="58">
        <v>45592</v>
      </c>
      <c r="E27" s="58"/>
      <c r="F27" s="62">
        <v>30</v>
      </c>
      <c r="G27" s="31">
        <v>150</v>
      </c>
      <c r="H27" s="20">
        <v>230</v>
      </c>
      <c r="I27" s="20">
        <v>511</v>
      </c>
      <c r="J27" s="17">
        <v>1.5</v>
      </c>
      <c r="K27" s="17">
        <f>I27-H27</f>
        <v>281</v>
      </c>
      <c r="L27" s="21">
        <f>K27-G27</f>
        <v>131</v>
      </c>
      <c r="M27" s="21">
        <v>131</v>
      </c>
      <c r="N27" s="43">
        <f>L27*J27</f>
        <v>196.5</v>
      </c>
      <c r="O27" s="43">
        <f>N27/SUM(F27:F29)</f>
        <v>2.18333333333333</v>
      </c>
      <c r="P27" s="45">
        <f>O27*F27</f>
        <v>65.5</v>
      </c>
      <c r="Q27" s="17"/>
    </row>
    <row r="28" customHeight="1" spans="1:17">
      <c r="A28" s="17"/>
      <c r="B28" s="48"/>
      <c r="C28" s="18" t="s">
        <v>27</v>
      </c>
      <c r="D28" s="58">
        <v>45688</v>
      </c>
      <c r="E28" s="58"/>
      <c r="F28" s="62">
        <v>30</v>
      </c>
      <c r="G28" s="31"/>
      <c r="H28" s="20"/>
      <c r="I28" s="20"/>
      <c r="J28" s="17"/>
      <c r="K28" s="17"/>
      <c r="L28" s="21"/>
      <c r="M28" s="21"/>
      <c r="N28" s="43"/>
      <c r="O28" s="43"/>
      <c r="P28" s="45">
        <f>O27*F28</f>
        <v>65.5</v>
      </c>
      <c r="Q28" s="17"/>
    </row>
    <row r="29" customHeight="1" spans="1:17">
      <c r="A29" s="17"/>
      <c r="B29" s="48"/>
      <c r="C29" s="18" t="s">
        <v>28</v>
      </c>
      <c r="D29" s="58">
        <v>45748</v>
      </c>
      <c r="E29" s="58"/>
      <c r="F29" s="62">
        <v>30</v>
      </c>
      <c r="G29" s="31"/>
      <c r="H29" s="20"/>
      <c r="I29" s="20"/>
      <c r="J29" s="17"/>
      <c r="K29" s="17"/>
      <c r="L29" s="21"/>
      <c r="M29" s="21"/>
      <c r="N29" s="43"/>
      <c r="O29" s="43"/>
      <c r="P29" s="45">
        <f>O27*F29</f>
        <v>65.5</v>
      </c>
      <c r="Q29" s="17"/>
    </row>
    <row r="30" customHeight="1" spans="1:17">
      <c r="A30" s="40" t="s">
        <v>29</v>
      </c>
      <c r="B30" s="57" t="s">
        <v>55</v>
      </c>
      <c r="C30" s="18" t="s">
        <v>30</v>
      </c>
      <c r="D30" s="58">
        <v>45592</v>
      </c>
      <c r="E30" s="58"/>
      <c r="F30" s="62">
        <v>30</v>
      </c>
      <c r="G30" s="31">
        <v>50</v>
      </c>
      <c r="H30" s="20"/>
      <c r="I30" s="20"/>
      <c r="J30" s="17">
        <v>1.5</v>
      </c>
      <c r="K30" s="17">
        <f t="shared" ref="K27:K31" si="1">I30-H30</f>
        <v>0</v>
      </c>
      <c r="L30" s="32">
        <f t="shared" ref="L27:L31" si="2">K30-G30</f>
        <v>-50</v>
      </c>
      <c r="M30" s="32"/>
      <c r="N30" s="43">
        <f>L30*J30</f>
        <v>-75</v>
      </c>
      <c r="O30" s="43">
        <f>N30/SUM(F30)</f>
        <v>-2.5</v>
      </c>
      <c r="P30" s="45">
        <v>0</v>
      </c>
      <c r="Q30" s="49" t="s">
        <v>63</v>
      </c>
    </row>
    <row r="31" customHeight="1" spans="1:17">
      <c r="A31" s="40" t="s">
        <v>31</v>
      </c>
      <c r="B31" s="48" t="s">
        <v>55</v>
      </c>
      <c r="C31" s="18" t="s">
        <v>32</v>
      </c>
      <c r="D31" s="58">
        <v>45605</v>
      </c>
      <c r="E31" s="58"/>
      <c r="F31" s="62">
        <v>30</v>
      </c>
      <c r="G31" s="31">
        <v>50</v>
      </c>
      <c r="H31" s="20"/>
      <c r="I31" s="20"/>
      <c r="J31" s="17">
        <v>1.5</v>
      </c>
      <c r="K31" s="17">
        <f t="shared" si="1"/>
        <v>0</v>
      </c>
      <c r="L31" s="21">
        <f t="shared" si="2"/>
        <v>-50</v>
      </c>
      <c r="M31" s="21"/>
      <c r="N31" s="43">
        <f>L31*J31</f>
        <v>-75</v>
      </c>
      <c r="O31" s="43">
        <f>N31/SUM(F31)</f>
        <v>-2.5</v>
      </c>
      <c r="P31" s="45">
        <v>0</v>
      </c>
      <c r="Q31" s="50"/>
    </row>
    <row r="32" customHeight="1" spans="1:17">
      <c r="A32" s="6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>
        <f>SUM(P5:P31)</f>
        <v>1288.5</v>
      </c>
      <c r="Q32" s="65"/>
    </row>
  </sheetData>
  <mergeCells count="105">
    <mergeCell ref="A1:Q1"/>
    <mergeCell ref="A2:Q2"/>
    <mergeCell ref="H3:K3"/>
    <mergeCell ref="A32:O32"/>
    <mergeCell ref="P32:Q32"/>
    <mergeCell ref="A3:A4"/>
    <mergeCell ref="A5:A7"/>
    <mergeCell ref="A8:A10"/>
    <mergeCell ref="A11:A12"/>
    <mergeCell ref="A13:A15"/>
    <mergeCell ref="A16:A19"/>
    <mergeCell ref="A20:A22"/>
    <mergeCell ref="A24:A26"/>
    <mergeCell ref="A27:A29"/>
    <mergeCell ref="B3:B4"/>
    <mergeCell ref="B5:B7"/>
    <mergeCell ref="B8:B10"/>
    <mergeCell ref="B11:B12"/>
    <mergeCell ref="B13:B15"/>
    <mergeCell ref="B16:B19"/>
    <mergeCell ref="B20:B22"/>
    <mergeCell ref="B24:B26"/>
    <mergeCell ref="B27:B29"/>
    <mergeCell ref="C3:C4"/>
    <mergeCell ref="D3:D4"/>
    <mergeCell ref="E3:E4"/>
    <mergeCell ref="F3:F4"/>
    <mergeCell ref="G3:G4"/>
    <mergeCell ref="G5:G7"/>
    <mergeCell ref="G8:G10"/>
    <mergeCell ref="G11:G12"/>
    <mergeCell ref="G16:G19"/>
    <mergeCell ref="G20:G22"/>
    <mergeCell ref="G27:G29"/>
    <mergeCell ref="H5:H7"/>
    <mergeCell ref="H8:H10"/>
    <mergeCell ref="H11:H12"/>
    <mergeCell ref="H13:H15"/>
    <mergeCell ref="H16:H19"/>
    <mergeCell ref="H20:H22"/>
    <mergeCell ref="H24:H26"/>
    <mergeCell ref="H27:H29"/>
    <mergeCell ref="I5:I7"/>
    <mergeCell ref="I8:I10"/>
    <mergeCell ref="I11:I12"/>
    <mergeCell ref="I13:I15"/>
    <mergeCell ref="I16:I19"/>
    <mergeCell ref="I20:I22"/>
    <mergeCell ref="I24:I26"/>
    <mergeCell ref="I27:I29"/>
    <mergeCell ref="J5:J7"/>
    <mergeCell ref="J8:J10"/>
    <mergeCell ref="J11:J12"/>
    <mergeCell ref="J13:J15"/>
    <mergeCell ref="J16:J19"/>
    <mergeCell ref="J20:J22"/>
    <mergeCell ref="J24:J26"/>
    <mergeCell ref="J27:J29"/>
    <mergeCell ref="K5:K7"/>
    <mergeCell ref="K8:K10"/>
    <mergeCell ref="K11:K12"/>
    <mergeCell ref="K13:K15"/>
    <mergeCell ref="K16:K19"/>
    <mergeCell ref="K20:K22"/>
    <mergeCell ref="K24:K26"/>
    <mergeCell ref="K27:K29"/>
    <mergeCell ref="L3:L4"/>
    <mergeCell ref="L5:L7"/>
    <mergeCell ref="L8:L10"/>
    <mergeCell ref="L11:L12"/>
    <mergeCell ref="L13:L15"/>
    <mergeCell ref="L16:L19"/>
    <mergeCell ref="L20:L22"/>
    <mergeCell ref="L24:L26"/>
    <mergeCell ref="L27:L29"/>
    <mergeCell ref="M3:M4"/>
    <mergeCell ref="M5:M7"/>
    <mergeCell ref="M8:M10"/>
    <mergeCell ref="M11:M12"/>
    <mergeCell ref="M13:M15"/>
    <mergeCell ref="M16:M19"/>
    <mergeCell ref="M20:M22"/>
    <mergeCell ref="M24:M26"/>
    <mergeCell ref="M27:M29"/>
    <mergeCell ref="N3:N4"/>
    <mergeCell ref="N5:N7"/>
    <mergeCell ref="N8:N10"/>
    <mergeCell ref="N11:N12"/>
    <mergeCell ref="N13:N15"/>
    <mergeCell ref="N16:N19"/>
    <mergeCell ref="N20:N22"/>
    <mergeCell ref="N24:N26"/>
    <mergeCell ref="N27:N29"/>
    <mergeCell ref="O3:O4"/>
    <mergeCell ref="O5:O7"/>
    <mergeCell ref="O8:O10"/>
    <mergeCell ref="O11:O12"/>
    <mergeCell ref="O13:O15"/>
    <mergeCell ref="O16:O19"/>
    <mergeCell ref="O20:O22"/>
    <mergeCell ref="O24:O26"/>
    <mergeCell ref="O27:O29"/>
    <mergeCell ref="P3:P4"/>
    <mergeCell ref="Q3:Q4"/>
    <mergeCell ref="Q30:Q31"/>
  </mergeCells>
  <conditionalFormatting sqref="D3">
    <cfRule type="duplicateValues" dxfId="0" priority="10" stopIfTrue="1"/>
  </conditionalFormatting>
  <conditionalFormatting sqref="E3">
    <cfRule type="duplicateValues" dxfId="0" priority="9" stopIfTrue="1"/>
  </conditionalFormatting>
  <conditionalFormatting sqref="F3">
    <cfRule type="duplicateValues" dxfId="0" priority="8" stopIfTrue="1"/>
  </conditionalFormatting>
  <conditionalFormatting sqref="G3">
    <cfRule type="duplicateValues" dxfId="0" priority="7" stopIfTrue="1"/>
  </conditionalFormatting>
  <conditionalFormatting sqref="N3">
    <cfRule type="duplicateValues" dxfId="0" priority="6" stopIfTrue="1"/>
  </conditionalFormatting>
  <conditionalFormatting sqref="O3">
    <cfRule type="duplicateValues" dxfId="0" priority="4" stopIfTrue="1"/>
  </conditionalFormatting>
  <conditionalFormatting sqref="C7">
    <cfRule type="duplicateValues" dxfId="0" priority="19" stopIfTrue="1"/>
  </conditionalFormatting>
  <conditionalFormatting sqref="C8">
    <cfRule type="duplicateValues" dxfId="0" priority="18" stopIfTrue="1"/>
  </conditionalFormatting>
  <conditionalFormatting sqref="C22">
    <cfRule type="duplicateValues" dxfId="0" priority="16" stopIfTrue="1"/>
  </conditionalFormatting>
  <conditionalFormatting sqref="C23">
    <cfRule type="duplicateValues" dxfId="0" priority="15" stopIfTrue="1"/>
  </conditionalFormatting>
  <conditionalFormatting sqref="C25">
    <cfRule type="duplicateValues" dxfId="0" priority="14" stopIfTrue="1"/>
  </conditionalFormatting>
  <conditionalFormatting sqref="C26">
    <cfRule type="duplicateValues" dxfId="0" priority="13" stopIfTrue="1"/>
  </conditionalFormatting>
  <conditionalFormatting sqref="C27">
    <cfRule type="duplicateValues" dxfId="0" priority="12" stopIfTrue="1"/>
  </conditionalFormatting>
  <conditionalFormatting sqref="C28">
    <cfRule type="duplicateValues" dxfId="0" priority="1" stopIfTrue="1"/>
  </conditionalFormatting>
  <conditionalFormatting sqref="C29">
    <cfRule type="duplicateValues" dxfId="0" priority="2" stopIfTrue="1"/>
  </conditionalFormatting>
  <conditionalFormatting sqref="C30">
    <cfRule type="duplicateValues" dxfId="0" priority="11" stopIfTrue="1"/>
  </conditionalFormatting>
  <conditionalFormatting sqref="C31">
    <cfRule type="duplicateValues" dxfId="0" priority="5" stopIfTrue="1"/>
  </conditionalFormatting>
  <conditionalFormatting sqref="C5:C6">
    <cfRule type="duplicateValues" dxfId="0" priority="20" stopIfTrue="1"/>
  </conditionalFormatting>
  <conditionalFormatting sqref="C9:C10">
    <cfRule type="duplicateValues" dxfId="0" priority="17" stopIfTrue="1"/>
  </conditionalFormatting>
  <conditionalFormatting sqref="C11:C12">
    <cfRule type="duplicateValues" dxfId="0" priority="3" stopIfTrue="1"/>
  </conditionalFormatting>
  <conditionalFormatting sqref="C3 C33:C65445">
    <cfRule type="duplicateValues" dxfId="0" priority="21" stopIfTrue="1"/>
  </conditionalFormatting>
  <printOptions horizontalCentered="1"/>
  <pageMargins left="0.751388888888889" right="0.751388888888889" top="0.393055555555556" bottom="0.393055555555556" header="0.5" footer="0.5"/>
  <pageSetup paperSize="9" scale="70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住宿人员</vt:lpstr>
      <vt:lpstr>电费1</vt:lpstr>
      <vt:lpstr>2024年11月</vt:lpstr>
      <vt:lpstr>12月（含公式）</vt:lpstr>
      <vt:lpstr>2024年12月</vt:lpstr>
      <vt:lpstr>1月</vt:lpstr>
      <vt:lpstr>2月</vt:lpstr>
      <vt:lpstr>3月</vt:lpstr>
      <vt:lpstr>4月</vt:lpstr>
      <vt:lpstr>12月公示</vt:lpstr>
      <vt:lpstr>房东替票金额统计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IIS_WEBPRINT</dc:creator>
  <cp:lastModifiedBy>敗筆香雪</cp:lastModifiedBy>
  <dcterms:created xsi:type="dcterms:W3CDTF">2024-02-23T06:46:00Z</dcterms:created>
  <dcterms:modified xsi:type="dcterms:W3CDTF">2025-05-12T03:11:35Z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EEBC002D71584144834D3688DB4A51DB_13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