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690" firstSheet="1" activeTab="1"/>
  </bookViews>
  <sheets>
    <sheet name="商务费用报备申请单" sheetId="1" state="hidden" r:id="rId1"/>
    <sheet name="其它" sheetId="10" r:id="rId2"/>
    <sheet name="Sheet1" sheetId="11" r:id="rId3"/>
  </sheets>
  <externalReferences>
    <externalReference r:id="rId4"/>
    <externalReference r:id="rId5"/>
    <externalReference r:id="rId6"/>
  </externalReferences>
  <definedNames>
    <definedName name="_xlnm._FilterDatabase" localSheetId="0" hidden="1">商务费用报备申请单!$3:$158</definedName>
    <definedName name="_xlnm._FilterDatabase" localSheetId="1" hidden="1">其它!$A$3:$AE$3</definedName>
  </definedNames>
  <calcPr calcId="191029" iterate="1" iterateCount="2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admin</author>
    <author>pc</author>
  </authors>
  <commentList>
    <comment ref="R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K30" authorId="1">
      <text>
        <r>
          <rPr>
            <sz val="9"/>
            <rFont val="宋体"/>
            <charset val="134"/>
          </rPr>
          <t xml:space="preserve">大概成本，需要实际核
</t>
        </r>
      </text>
    </comment>
    <comment ref="O51" authorId="1">
      <text>
        <r>
          <rPr>
            <sz val="9"/>
            <rFont val="宋体"/>
            <charset val="134"/>
          </rPr>
          <t>沟通确认</t>
        </r>
      </text>
    </comment>
    <comment ref="K66" authorId="1">
      <text>
        <r>
          <rPr>
            <sz val="9"/>
            <rFont val="宋体"/>
            <charset val="134"/>
          </rPr>
          <t xml:space="preserve">待确认成本
</t>
        </r>
      </text>
    </comment>
    <comment ref="K68" authorId="1">
      <text>
        <r>
          <rPr>
            <sz val="9"/>
            <rFont val="宋体"/>
            <charset val="134"/>
          </rPr>
          <t xml:space="preserve">预计成本 需要
实际核
</t>
        </r>
      </text>
    </comment>
    <comment ref="T68" authorId="1">
      <text>
        <r>
          <rPr>
            <sz val="9"/>
            <rFont val="宋体"/>
            <charset val="134"/>
          </rPr>
          <t xml:space="preserve">新浪潮
</t>
        </r>
      </text>
    </comment>
    <comment ref="I83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IPC-710不带显示器 2台 报价3840 合同4300 毛利 20个点超出部分税价我们来承承担 IPC－710带显示器 4台 报价4345 合同5000 毛利 16个点超出部分税价我们来承承担 。4台需要费用 2230</t>
        </r>
      </text>
    </comment>
    <comment ref="T90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飞英达的订单
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admin</author>
  </authors>
  <commentList>
    <comment ref="S1" authorId="0">
      <text>
        <r>
          <rPr>
            <sz val="9"/>
            <rFont val="宋体"/>
            <charset val="134"/>
          </rPr>
          <t>不用填写</t>
        </r>
      </text>
    </comment>
    <comment ref="X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需要做上浮</t>
        </r>
      </text>
    </comment>
    <comment ref="P4" authorId="1">
      <text>
        <r>
          <rPr>
            <sz val="9"/>
            <rFont val="宋体"/>
            <charset val="134"/>
          </rPr>
          <t>报价5000合同价4245 差价755  扣除13个点的税</t>
        </r>
      </text>
    </comment>
    <comment ref="P5" authorId="1">
      <text>
        <r>
          <rPr>
            <sz val="9"/>
            <rFont val="宋体"/>
            <charset val="134"/>
          </rPr>
          <t>合同价含税110  报价含税900  成本含税 82
0</t>
        </r>
      </text>
    </comment>
    <comment ref="P6" authorId="1">
      <text>
        <r>
          <rPr>
            <sz val="9"/>
            <rFont val="宋体"/>
            <charset val="134"/>
          </rPr>
          <t>合同价含税110  报价含税900  成本含税 82
0</t>
        </r>
      </text>
    </comment>
    <comment ref="P7" authorId="1">
      <text>
        <r>
          <rPr>
            <sz val="9"/>
            <rFont val="宋体"/>
            <charset val="134"/>
          </rPr>
          <t>合同价含税110  报价含税900  成本含税 82
0</t>
        </r>
      </text>
    </comment>
    <comment ref="P8" authorId="1">
      <text>
        <r>
          <rPr>
            <sz val="9"/>
            <rFont val="宋体"/>
            <charset val="134"/>
          </rPr>
          <t>合同价含税110  报价含税900  成本含税 82
0</t>
        </r>
      </text>
    </comment>
  </commentList>
</comments>
</file>

<file path=xl/sharedStrings.xml><?xml version="1.0" encoding="utf-8"?>
<sst xmlns="http://schemas.openxmlformats.org/spreadsheetml/2006/main" count="1176" uniqueCount="379">
  <si>
    <t>商务费用报备申请单</t>
  </si>
  <si>
    <t>实际支付</t>
  </si>
  <si>
    <t>报备编号</t>
  </si>
  <si>
    <t>项目报备时间</t>
  </si>
  <si>
    <t>销售员</t>
  </si>
  <si>
    <t>项目名称</t>
  </si>
  <si>
    <t>工程师</t>
  </si>
  <si>
    <t>工厂代码</t>
  </si>
  <si>
    <t>下单时间</t>
  </si>
  <si>
    <t>产品型号</t>
  </si>
  <si>
    <t>物料描述</t>
  </si>
  <si>
    <t>数量</t>
  </si>
  <si>
    <t>未税成本单价</t>
  </si>
  <si>
    <t>销售单价（未税）</t>
  </si>
  <si>
    <t>毛利</t>
  </si>
  <si>
    <t>毛利率</t>
  </si>
  <si>
    <t>报告费用额/台</t>
  </si>
  <si>
    <t>总报告费用额</t>
  </si>
  <si>
    <t>费用率</t>
  </si>
  <si>
    <t>申请支付商务费用</t>
  </si>
  <si>
    <t>实际毛利率</t>
  </si>
  <si>
    <t>订单号</t>
  </si>
  <si>
    <t>差额</t>
  </si>
  <si>
    <t>申请付款月份</t>
  </si>
  <si>
    <t>2022.10.13</t>
  </si>
  <si>
    <t>洪文泽</t>
  </si>
  <si>
    <t>多媒体</t>
  </si>
  <si>
    <t>陈文魁</t>
  </si>
  <si>
    <t>工控电脑研华；型号：i7-1070016G1TBSSD</t>
  </si>
  <si>
    <t>研华</t>
  </si>
  <si>
    <t>5月开票</t>
  </si>
  <si>
    <t>2022.10月</t>
  </si>
  <si>
    <t>强存清</t>
  </si>
  <si>
    <t>南宁储能扫描枪</t>
  </si>
  <si>
    <t>刘大干</t>
  </si>
  <si>
    <t>2023.1.3</t>
  </si>
  <si>
    <t>合杰HL300W</t>
  </si>
  <si>
    <r>
      <rPr>
        <sz val="9"/>
        <color rgb="FF333333"/>
        <rFont val="Microsoft YaHei"/>
        <charset val="134"/>
      </rPr>
      <t>扫描枪_HL300W_二维影像无线扫码枪</t>
    </r>
  </si>
  <si>
    <t>(已支付45000）</t>
  </si>
  <si>
    <t>报告费用里有300/台是给赛邦费用</t>
  </si>
  <si>
    <t>2022.12.8</t>
  </si>
  <si>
    <t>高压电气</t>
  </si>
  <si>
    <t>杨越</t>
  </si>
  <si>
    <t>15.6寸/128G固态硬盘/i5-6200UCPU/4G</t>
  </si>
  <si>
    <t>骧腾</t>
  </si>
  <si>
    <t>7200008187
7200008192
7200008200
7200008201
7200008207</t>
  </si>
  <si>
    <t>7月份开票</t>
  </si>
  <si>
    <t>条码打印机_分辨率300DPI/512MB内存/2GB板载线性闪1存/最大打印宽度</t>
  </si>
  <si>
    <t>霍尼</t>
  </si>
  <si>
    <t>4月开票</t>
  </si>
  <si>
    <t>2023.2.3</t>
  </si>
  <si>
    <t>抚州线束工厂</t>
  </si>
  <si>
    <t>刘琦、秦南南</t>
  </si>
  <si>
    <t>2022.11.2</t>
  </si>
  <si>
    <t>骧腾一体机</t>
  </si>
  <si>
    <t>工控一体机15寸/256G固态硬盘/CPU英特尔i78代8线程主频＞1.9HZ以</t>
  </si>
  <si>
    <t>6月开票</t>
  </si>
  <si>
    <t>2023.3.13</t>
  </si>
  <si>
    <t>电动总成</t>
  </si>
  <si>
    <t>王新田</t>
  </si>
  <si>
    <t>CPU: I5 6代</t>
  </si>
  <si>
    <t>CPU:I510代</t>
  </si>
  <si>
    <t>MV-FDT911-B_x0002_U_无线手持式</t>
  </si>
  <si>
    <t>海康7010B</t>
  </si>
  <si>
    <t>MV-FDT911-B_x0002_L_无线手持式</t>
  </si>
  <si>
    <t>MV-FDT911-NR_x0002_L_有线手持式</t>
  </si>
  <si>
    <t>海康7010N</t>
  </si>
  <si>
    <t>MV-FDT911-NR_x0002_U_有线手持式</t>
  </si>
  <si>
    <t>2023.3.27</t>
  </si>
  <si>
    <t>刘涵政</t>
  </si>
  <si>
    <t>H100W</t>
  </si>
  <si>
    <t>2023.3.29</t>
  </si>
  <si>
    <t>长沙线束工厂</t>
  </si>
  <si>
    <t>陆思宏</t>
  </si>
  <si>
    <t>TT065-50</t>
  </si>
  <si>
    <t>2023.4.10</t>
  </si>
  <si>
    <t>雨花电动总成</t>
  </si>
  <si>
    <t>陈佳</t>
  </si>
  <si>
    <t>XT/骧腾 对讲机 HT31 430~440MHz 黑色2W 台</t>
  </si>
  <si>
    <t>2023.4.19</t>
  </si>
  <si>
    <t>2023.5.15</t>
  </si>
  <si>
    <t>刘琦</t>
  </si>
  <si>
    <t>2023.5.16</t>
  </si>
  <si>
    <t>抚州高压电气</t>
  </si>
  <si>
    <t>康金云</t>
  </si>
  <si>
    <t>海康FD7080</t>
  </si>
  <si>
    <t>海康3013-SR-U</t>
  </si>
  <si>
    <t>2023.5.19</t>
  </si>
  <si>
    <t>预计6月份</t>
  </si>
  <si>
    <t>TSC  TP6830T</t>
  </si>
  <si>
    <t>TSC- TP6830T  300dpi 带剥离回卷</t>
  </si>
  <si>
    <t>抚州铜线工厂</t>
  </si>
  <si>
    <t>宁乡电池工厂</t>
  </si>
  <si>
    <t>邓立勃</t>
  </si>
  <si>
    <t>J20-B</t>
  </si>
  <si>
    <t>5911045015/5910897182</t>
  </si>
  <si>
    <t>7月份开票100台/8月份开票10台</t>
  </si>
  <si>
    <t>2023.5.22</t>
  </si>
  <si>
    <t>周涛</t>
  </si>
  <si>
    <t>江西华视</t>
  </si>
  <si>
    <t>梅工 肖中华</t>
  </si>
  <si>
    <t/>
  </si>
  <si>
    <t>规划院</t>
  </si>
  <si>
    <t>李杏</t>
  </si>
  <si>
    <t>骧腾FD-7080</t>
  </si>
  <si>
    <t>5014372193</t>
  </si>
  <si>
    <t>预计6月底</t>
  </si>
  <si>
    <t>9月开票</t>
  </si>
  <si>
    <t>2023.5.28</t>
  </si>
  <si>
    <t>王武</t>
  </si>
  <si>
    <t>西安线束</t>
  </si>
  <si>
    <t>杨旭</t>
  </si>
  <si>
    <t>X150</t>
  </si>
  <si>
    <t>扫描枪_hejie/H100W-2D_固定式</t>
  </si>
  <si>
    <t>5910379391
5910217164
5910155276
5910396556
5910459734
5910408636
5910408774</t>
  </si>
  <si>
    <t>PPC-15S</t>
  </si>
  <si>
    <t>一体机</t>
  </si>
  <si>
    <t>4100148974
4100149708
4100149702
4100139817
4100152348</t>
  </si>
  <si>
    <t>条码打印机_TT065-
50_203DPI_RoHS</t>
  </si>
  <si>
    <t>条码打印机</t>
  </si>
  <si>
    <t>5910355494
5910213129
5910210783
5910156073
5910395230
5910396556
5910444856
5910408830
5910395230</t>
  </si>
  <si>
    <t>IDATA-T1-012</t>
  </si>
  <si>
    <t>PDA</t>
  </si>
  <si>
    <t>5910382460
5910170317
5910106409
5910424049
5910408830</t>
  </si>
  <si>
    <t>安阳线束</t>
  </si>
  <si>
    <t>张孬/常松伟</t>
  </si>
  <si>
    <t>AYF0</t>
  </si>
  <si>
    <t xml:space="preserve">条码打印机_TT065-600_300DPI </t>
  </si>
  <si>
    <t>5910553096/5910863373</t>
  </si>
  <si>
    <t>阜阳线束</t>
  </si>
  <si>
    <t>武廉</t>
  </si>
  <si>
    <t>YF2</t>
  </si>
  <si>
    <t>8月开票</t>
  </si>
  <si>
    <t>FYF2</t>
  </si>
  <si>
    <t>西安车灯</t>
  </si>
  <si>
    <t>韩六一</t>
  </si>
  <si>
    <t>X060</t>
  </si>
  <si>
    <t>IDATA-9702</t>
  </si>
  <si>
    <t>扫描枪TD6550</t>
  </si>
  <si>
    <t>扫描枪</t>
  </si>
  <si>
    <t>TT065-62剥离版</t>
  </si>
  <si>
    <t>打印机</t>
  </si>
  <si>
    <t>MH341T剥离版</t>
  </si>
  <si>
    <t>PPC-18S</t>
  </si>
  <si>
    <t>西安总装</t>
  </si>
  <si>
    <t>张挺</t>
  </si>
  <si>
    <t>X110</t>
  </si>
  <si>
    <t>EDA61K</t>
  </si>
  <si>
    <t>2023.5.5</t>
  </si>
  <si>
    <t>湘潭线束厂</t>
  </si>
  <si>
    <t>张雷</t>
  </si>
  <si>
    <t>TT065-60</t>
  </si>
  <si>
    <t>深圳电器</t>
  </si>
  <si>
    <t>马维</t>
  </si>
  <si>
    <t>IPC-610L/AIMB-786/I7-8700_16GDDR4_2T小键盘鼠标/1715</t>
  </si>
  <si>
    <t>深圳空调</t>
  </si>
  <si>
    <t>廖卫兵</t>
  </si>
  <si>
    <t>工控机_IPC-510_AIMB-705VG_I5-6500_8G_1THHD</t>
  </si>
  <si>
    <t>电脑_工业一体机</t>
  </si>
  <si>
    <t>师高伟</t>
  </si>
  <si>
    <t>研祥</t>
  </si>
  <si>
    <t>工控机_IPC-810_ECO-
1818_I7-
6700_16G_500G_19</t>
  </si>
  <si>
    <t>工控机-IPC-810E</t>
  </si>
  <si>
    <t>3月开票</t>
  </si>
  <si>
    <t>工控机_IPC-810E_EC0-1818_I5-7500_16GDDR4_24</t>
  </si>
  <si>
    <t>MES电脑_工业一体机</t>
  </si>
  <si>
    <t>七部</t>
  </si>
  <si>
    <t>刘江林</t>
  </si>
  <si>
    <t>研华工控机AIMC320201/研华</t>
  </si>
  <si>
    <t>二部</t>
  </si>
  <si>
    <t>工控机_AIMC-3202EST/I7-
7700/16G/1T/DELLE222</t>
  </si>
  <si>
    <t>工控机_IPC-610L_AIMB-786_I7-8700_16GDDR4_2T</t>
  </si>
  <si>
    <t>未开票</t>
  </si>
  <si>
    <t>深圳线束</t>
  </si>
  <si>
    <t>卢远灼</t>
  </si>
  <si>
    <t>一体机用十代成本可以降150，后面还有200台左右</t>
  </si>
  <si>
    <t>研华工控机AIMC-320201/研华Intel®H110/Intel_I7-7</t>
  </si>
  <si>
    <t>东鹏商机</t>
  </si>
  <si>
    <t>采购方阳 、卢伟俊</t>
  </si>
  <si>
    <t>施江波</t>
  </si>
  <si>
    <t>2023.6.11</t>
  </si>
  <si>
    <t>2023.6.5</t>
  </si>
  <si>
    <t>金霞高压电气</t>
  </si>
  <si>
    <t>卢志春</t>
  </si>
  <si>
    <t>8月份开票</t>
  </si>
  <si>
    <t>袁富尔</t>
  </si>
  <si>
    <t>H191</t>
  </si>
  <si>
    <t>订单被抢，取消</t>
  </si>
  <si>
    <t>9702PDA</t>
  </si>
  <si>
    <t>IDATA  T1</t>
  </si>
  <si>
    <t>宁乡电动总成</t>
  </si>
  <si>
    <t>王辉</t>
  </si>
  <si>
    <t>MV-FDT911-B-U</t>
  </si>
  <si>
    <t>海康7010无线</t>
  </si>
  <si>
    <t>MV-FDT911-NR-U</t>
  </si>
  <si>
    <t>海康7010有线</t>
  </si>
  <si>
    <t>2023.6.6</t>
  </si>
  <si>
    <t>15.6寸/256G固态硬盘/i5-6200UCPU/8G</t>
  </si>
  <si>
    <t>2023.7.10</t>
  </si>
  <si>
    <t>预计7月份</t>
  </si>
  <si>
    <t>10月开票</t>
  </si>
  <si>
    <t>2023.6.12</t>
  </si>
  <si>
    <t>7月</t>
  </si>
  <si>
    <t>预计5月底</t>
  </si>
  <si>
    <t>2023.6.2</t>
  </si>
  <si>
    <t>路远电子</t>
  </si>
  <si>
    <t>李江南</t>
  </si>
  <si>
    <t>工控机_IPC-710</t>
  </si>
  <si>
    <t>HN20230508001</t>
  </si>
  <si>
    <t>HN20230602001/HN20230605001</t>
  </si>
  <si>
    <t>2023.6.28</t>
  </si>
  <si>
    <t>民治XT200扫描枪</t>
  </si>
  <si>
    <t>2023.6.29</t>
  </si>
  <si>
    <t>准备在内部商场采购</t>
  </si>
  <si>
    <t>骧腾FV20-13读码器</t>
  </si>
  <si>
    <t>海康ID2013</t>
  </si>
  <si>
    <t>看能不能直接在内部商场购买</t>
  </si>
  <si>
    <t>12.1寸全铝电容,I5-11代（1135G7）</t>
  </si>
  <si>
    <t>平田</t>
  </si>
  <si>
    <t>2023.7.5</t>
  </si>
  <si>
    <t>湘潭</t>
  </si>
  <si>
    <t>2023.8.10</t>
  </si>
  <si>
    <t>8月份</t>
  </si>
  <si>
    <t>H391N-C</t>
  </si>
  <si>
    <t>H29C串口版</t>
  </si>
  <si>
    <t>2023.9.1</t>
  </si>
  <si>
    <t>电驱工厂</t>
  </si>
  <si>
    <t>曾玮</t>
  </si>
  <si>
    <t>9月份</t>
  </si>
  <si>
    <t>IDATA  W1</t>
  </si>
  <si>
    <t>P1</t>
  </si>
  <si>
    <t>2023.9.18</t>
  </si>
  <si>
    <t>MZ-2297</t>
  </si>
  <si>
    <t>120-130</t>
  </si>
  <si>
    <t>雨花电源工厂</t>
  </si>
  <si>
    <t>万顺利</t>
  </si>
  <si>
    <t>IPPC-2115</t>
  </si>
  <si>
    <t>骧腾IPPC-2115</t>
  </si>
  <si>
    <t>工业平板</t>
  </si>
  <si>
    <t>2023.9.25</t>
  </si>
  <si>
    <t>抚州结构件工厂（震坤行）</t>
  </si>
  <si>
    <t>王军</t>
  </si>
  <si>
    <t>9-10月</t>
  </si>
  <si>
    <t>XT-9880</t>
  </si>
  <si>
    <t>T1</t>
  </si>
  <si>
    <t>5015515426/5015803189/5015757125/5015489162</t>
  </si>
  <si>
    <t>2023.9.23</t>
  </si>
  <si>
    <t>9月-10月</t>
  </si>
  <si>
    <t>MX-8068MB</t>
  </si>
  <si>
    <t>海康7010</t>
  </si>
  <si>
    <t>W10PRO</t>
  </si>
  <si>
    <t>P10PRO</t>
  </si>
  <si>
    <t>安卓工业平板</t>
  </si>
  <si>
    <t>IPPC-1885</t>
  </si>
  <si>
    <t>工控一体机</t>
  </si>
  <si>
    <t>济南电池</t>
  </si>
  <si>
    <t>杨博凯</t>
  </si>
  <si>
    <t>骧腾6880</t>
  </si>
  <si>
    <t>雨花线束</t>
  </si>
  <si>
    <t>10月份</t>
  </si>
  <si>
    <t>望城比亚迪</t>
  </si>
  <si>
    <t>余文涛</t>
  </si>
  <si>
    <t>HD7100</t>
  </si>
  <si>
    <t>SH-400</t>
  </si>
  <si>
    <t>J16</t>
  </si>
  <si>
    <t>准备用H100W代替</t>
  </si>
  <si>
    <t>2023.8.27</t>
  </si>
  <si>
    <t>条码打印机_TT065-600_300DPI</t>
  </si>
  <si>
    <t>2023.10.23</t>
  </si>
  <si>
    <t>工控一体机_骧腾PPC-15S/17</t>
  </si>
  <si>
    <t>4100162695/4100163334</t>
  </si>
  <si>
    <t>扫码枪</t>
  </si>
  <si>
    <t>5910631186/5910638563/5910646549/5910902074/5911015421/5911022907/5911027077/5911176923/5911297551/5911297800</t>
  </si>
  <si>
    <t>条码打印机_TT065-50_203DPI</t>
  </si>
  <si>
    <t>5910631186/5910638563/5910646549/5911022907/5911399376/5911529212</t>
  </si>
  <si>
    <t>扫描枪_iDATA-T1-012_PDA</t>
  </si>
  <si>
    <t>扫描枪_iData9702_PDA</t>
  </si>
  <si>
    <t>5911127480/5911127406/5911399364</t>
  </si>
  <si>
    <t>骧腾 TD6550</t>
  </si>
  <si>
    <t>XB20230615001/XB20230711001/XB20230802001</t>
  </si>
  <si>
    <t>5910872823/5911399386</t>
  </si>
  <si>
    <t>扫描枪_XT200_手持无线</t>
  </si>
  <si>
    <t>5911376219/5911399367</t>
  </si>
  <si>
    <t>张孬</t>
  </si>
  <si>
    <t>工控一体机_工控一体机_骧腾PPC-15S-I7</t>
  </si>
  <si>
    <t>深汕齿轮</t>
  </si>
  <si>
    <t>杨钰梅</t>
  </si>
  <si>
    <t>SZH8</t>
  </si>
  <si>
    <t>扫描枪_F720W_手持无线</t>
  </si>
  <si>
    <t>无具体费用，赠送一价值3599华为平板电脑一台</t>
  </si>
  <si>
    <t>扫描枪_iData-W10_手持无线</t>
  </si>
  <si>
    <t>平板</t>
  </si>
  <si>
    <t>2023.10.19</t>
  </si>
  <si>
    <t>XINAGTENG-L220</t>
  </si>
  <si>
    <t>海康3013B</t>
  </si>
  <si>
    <t>2023.10.30</t>
  </si>
  <si>
    <t>湘潭线束</t>
  </si>
  <si>
    <t>11月份</t>
  </si>
  <si>
    <t>2023.11.2</t>
  </si>
  <si>
    <t>骧腾610L</t>
  </si>
  <si>
    <t>工控机</t>
  </si>
  <si>
    <t>2023.11.8</t>
  </si>
  <si>
    <t>IDATA P1</t>
  </si>
  <si>
    <t>11-12月</t>
  </si>
  <si>
    <t>H880</t>
  </si>
  <si>
    <t>2023.11.10</t>
  </si>
  <si>
    <t>雨花线束工厂</t>
  </si>
  <si>
    <t>雨花注塑车间</t>
  </si>
  <si>
    <t>雨花减震器工厂</t>
  </si>
  <si>
    <t>寻彬彬</t>
  </si>
  <si>
    <t>KP-506M-USB</t>
  </si>
  <si>
    <t>海康3016PM</t>
  </si>
  <si>
    <t>2023.11.17</t>
  </si>
  <si>
    <t>马业胜</t>
  </si>
  <si>
    <t>斑马ZT611切刀</t>
  </si>
  <si>
    <t>2023.11.24</t>
  </si>
  <si>
    <t>12月份</t>
  </si>
  <si>
    <t>TT065-62</t>
  </si>
  <si>
    <t>抚州电动总成</t>
  </si>
  <si>
    <t>陈俊峰</t>
  </si>
  <si>
    <t>H100W（济南下单）</t>
  </si>
  <si>
    <t>11-12月份</t>
  </si>
  <si>
    <t>工业落地式触摸屏一体机</t>
  </si>
  <si>
    <t>嵌入式一体机</t>
  </si>
  <si>
    <t>11月份-1月</t>
  </si>
  <si>
    <t>跟上次陈佳的是一个单</t>
  </si>
  <si>
    <t>工控机_IPC-510_ASMB-786_I5-8500_16G-DDR4_51</t>
  </si>
  <si>
    <t>2023.8.1</t>
  </si>
  <si>
    <t>工控一体机_骧腾PPC-15S-I7</t>
  </si>
  <si>
    <t>2023.10.28</t>
  </si>
  <si>
    <t>桂林</t>
  </si>
  <si>
    <t>周自雄</t>
  </si>
  <si>
    <t>西安电源</t>
  </si>
  <si>
    <t>董恒恒</t>
  </si>
  <si>
    <t>工控机_IPC-510_AIBM-705G_lntei-i5-7500_8G_1</t>
  </si>
  <si>
    <t>线上</t>
  </si>
  <si>
    <t>WINDOWS平板 5台</t>
  </si>
  <si>
    <t>2023.07.31</t>
  </si>
  <si>
    <t>基信</t>
  </si>
  <si>
    <t>采购徐经理</t>
  </si>
  <si>
    <t>IPC-510/300W/AIMB/506G2/I7-9700/16G/256G+1T/系统</t>
  </si>
  <si>
    <t>合同价格减去报价部分多于的给到采购</t>
  </si>
  <si>
    <t>ZKH</t>
  </si>
  <si>
    <t>陈经理</t>
  </si>
  <si>
    <t>按二个点</t>
  </si>
  <si>
    <t>按二个点 因超过3W订单金额出面帮忙协调</t>
  </si>
  <si>
    <t>海目星</t>
  </si>
  <si>
    <t>龙志荣</t>
  </si>
  <si>
    <t>订单金额3个点到10月28日订单金额含税861636未税762509 已开发票未税504682</t>
  </si>
  <si>
    <t>科技</t>
  </si>
  <si>
    <t>平工</t>
  </si>
  <si>
    <t>未税2个点 58702已支付20000还有38702未支付</t>
  </si>
  <si>
    <t>平兴燕</t>
  </si>
  <si>
    <t>毛利分布情况</t>
  </si>
  <si>
    <t>销售公司名称</t>
  </si>
  <si>
    <t>总报告费额</t>
  </si>
  <si>
    <t>初定毛利率</t>
  </si>
  <si>
    <t>基准毛利率</t>
  </si>
  <si>
    <t>基本费率</t>
  </si>
  <si>
    <t>最低毛利率</t>
  </si>
  <si>
    <t>毛利异常</t>
  </si>
  <si>
    <t>备注</t>
  </si>
  <si>
    <t>深圳福达通</t>
  </si>
  <si>
    <t>李工</t>
  </si>
  <si>
    <t>研祥工控机IPC-710/E00-1820/I5-9400//16G/5120G固态硬盘/键盘鼠标/AOC24寸（24B10M）</t>
  </si>
  <si>
    <t>XB20250407011</t>
  </si>
  <si>
    <t>5000－4245＝755 
755*0.13＝98.15
（755－98.15）*10＝6568.5</t>
  </si>
  <si>
    <t>1900GHD</t>
  </si>
  <si>
    <t>（合同价1100-报价900）/1.13*12=2123</t>
  </si>
  <si>
    <t>1902GSR 库存样品外包装损坏</t>
  </si>
  <si>
    <t>HN20250416002</t>
  </si>
  <si>
    <t>（合同价2500-报价1750）/1.13*12=663</t>
  </si>
  <si>
    <t>（合同价1100-报价900）/1.13*4=708</t>
  </si>
  <si>
    <t>1900GHD 未送货只开发票</t>
  </si>
  <si>
    <t>合同价1100/1.13*2=1946</t>
  </si>
  <si>
    <t>李科</t>
  </si>
  <si>
    <t>郑州云来机械设备有限公司</t>
  </si>
  <si>
    <t>H29CW</t>
  </si>
  <si>
    <t>(合同价1150-报价1050)/1.13*10 885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</si>
</sst>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m&quot;月&quot;d&quot;日&quot;;@"/>
    <numFmt numFmtId="178" formatCode="0.00_ "/>
  </numFmts>
  <fonts count="31">
    <font>
      <sz val="11"/>
      <color theme="1"/>
      <name val="等线"/>
      <charset val="134"/>
      <scheme val="minor"/>
    </font>
    <font>
      <sz val="9"/>
      <color theme="1"/>
      <name val="新宋体"/>
      <charset val="134"/>
    </font>
    <font>
      <b/>
      <sz val="9"/>
      <color theme="1"/>
      <name val="新宋体"/>
      <charset val="134"/>
    </font>
    <font>
      <sz val="9"/>
      <name val="新宋体"/>
      <charset val="134"/>
    </font>
    <font>
      <b/>
      <sz val="9"/>
      <color rgb="FFFF0000"/>
      <name val="新宋体"/>
      <charset val="134"/>
    </font>
    <font>
      <sz val="9"/>
      <color rgb="FFFF0000"/>
      <name val="新宋体"/>
      <charset val="134"/>
    </font>
    <font>
      <sz val="9"/>
      <color rgb="FF333333"/>
      <name val="新宋体"/>
      <charset val="134"/>
    </font>
    <font>
      <sz val="11"/>
      <name val="等线"/>
      <charset val="134"/>
      <scheme val="minor"/>
    </font>
    <font>
      <sz val="9"/>
      <name val="Microsoft YaHei"/>
      <charset val="134"/>
    </font>
    <font>
      <sz val="9"/>
      <color rgb="FF333333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177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178" fontId="1" fillId="0" borderId="0" xfId="0" applyNumberFormat="1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left" vertical="center" wrapText="1"/>
    </xf>
    <xf numFmtId="178" fontId="1" fillId="0" borderId="1" xfId="0" applyNumberFormat="1" applyFont="1" applyFill="1" applyBorder="1">
      <alignment vertical="center"/>
    </xf>
    <xf numFmtId="178" fontId="3" fillId="0" borderId="1" xfId="0" applyNumberFormat="1" applyFont="1" applyFill="1" applyBorder="1">
      <alignment vertical="center"/>
    </xf>
    <xf numFmtId="10" fontId="5" fillId="0" borderId="1" xfId="0" applyNumberFormat="1" applyFont="1" applyFill="1" applyBorder="1">
      <alignment vertical="center"/>
    </xf>
    <xf numFmtId="10" fontId="5" fillId="0" borderId="0" xfId="0" applyNumberFormat="1" applyFont="1" applyFill="1" applyBorder="1">
      <alignment vertical="center"/>
    </xf>
    <xf numFmtId="9" fontId="1" fillId="0" borderId="2" xfId="3" applyFont="1" applyFill="1" applyBorder="1" applyAlignment="1" applyProtection="1">
      <alignment horizontal="center" vertical="center"/>
      <protection hidden="1"/>
    </xf>
    <xf numFmtId="9" fontId="1" fillId="0" borderId="3" xfId="3" applyFont="1" applyFill="1" applyBorder="1" applyAlignment="1" applyProtection="1">
      <alignment horizontal="center" vertical="center"/>
      <protection hidden="1"/>
    </xf>
    <xf numFmtId="9" fontId="1" fillId="0" borderId="4" xfId="3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9" fontId="1" fillId="0" borderId="5" xfId="3" applyFont="1" applyFill="1" applyBorder="1" applyAlignment="1" applyProtection="1">
      <alignment horizontal="center" vertical="center"/>
      <protection hidden="1"/>
    </xf>
    <xf numFmtId="9" fontId="1" fillId="0" borderId="6" xfId="3" applyFont="1" applyFill="1" applyBorder="1" applyAlignment="1" applyProtection="1">
      <alignment horizontal="center" vertical="center"/>
      <protection hidden="1"/>
    </xf>
    <xf numFmtId="9" fontId="1" fillId="0" borderId="7" xfId="3" applyFont="1" applyFill="1" applyBorder="1" applyAlignment="1" applyProtection="1">
      <alignment horizontal="center" vertical="center"/>
      <protection hidden="1"/>
    </xf>
    <xf numFmtId="9" fontId="1" fillId="0" borderId="0" xfId="3" applyFont="1" applyFill="1" applyBorder="1" applyAlignment="1" applyProtection="1">
      <alignment horizontal="center" vertical="center"/>
      <protection hidden="1"/>
    </xf>
    <xf numFmtId="0" fontId="1" fillId="0" borderId="8" xfId="0" applyFont="1" applyFill="1" applyBorder="1" applyAlignment="1" applyProtection="1">
      <alignment horizontal="center" vertical="center"/>
      <protection hidden="1"/>
    </xf>
    <xf numFmtId="9" fontId="1" fillId="0" borderId="1" xfId="3" applyFont="1" applyFill="1" applyBorder="1" applyAlignment="1" applyProtection="1">
      <alignment horizontal="left" vertical="center" wrapText="1"/>
      <protection hidden="1"/>
    </xf>
    <xf numFmtId="0" fontId="1" fillId="0" borderId="1" xfId="0" applyFont="1" applyFill="1" applyBorder="1" applyAlignment="1" applyProtection="1">
      <alignment horizontal="left" vertical="center" wrapText="1" shrinkToFit="1"/>
      <protection hidden="1"/>
    </xf>
    <xf numFmtId="10" fontId="1" fillId="0" borderId="1" xfId="3" applyNumberFormat="1" applyFont="1" applyFill="1" applyBorder="1" applyAlignment="1" applyProtection="1">
      <alignment horizontal="left" vertical="center" wrapText="1" shrinkToFit="1"/>
      <protection hidden="1"/>
    </xf>
    <xf numFmtId="0" fontId="1" fillId="0" borderId="1" xfId="0" applyFont="1" applyFill="1" applyBorder="1" applyAlignment="1" applyProtection="1">
      <alignment horizontal="left" vertical="center" wrapText="1"/>
      <protection hidden="1"/>
    </xf>
    <xf numFmtId="0" fontId="3" fillId="0" borderId="1" xfId="0" applyFont="1" applyFill="1" applyBorder="1" applyAlignment="1">
      <alignment horizontal="right" vertical="center" wrapText="1"/>
    </xf>
    <xf numFmtId="10" fontId="3" fillId="0" borderId="1" xfId="3" applyNumberFormat="1" applyFont="1" applyFill="1" applyBorder="1" applyAlignment="1" applyProtection="1">
      <alignment horizontal="right" vertical="center"/>
    </xf>
    <xf numFmtId="10" fontId="3" fillId="0" borderId="1" xfId="3" applyNumberFormat="1" applyFont="1" applyFill="1" applyBorder="1" applyAlignment="1" applyProtection="1">
      <alignment horizontal="right" vertical="center"/>
      <protection hidden="1"/>
    </xf>
    <xf numFmtId="9" fontId="3" fillId="0" borderId="1" xfId="3" applyFont="1" applyFill="1" applyBorder="1" applyAlignment="1" applyProtection="1">
      <alignment horizontal="right" vertical="center"/>
      <protection hidden="1"/>
    </xf>
    <xf numFmtId="9" fontId="3" fillId="0" borderId="1" xfId="3" applyNumberFormat="1" applyFont="1" applyFill="1" applyBorder="1" applyAlignment="1" applyProtection="1">
      <alignment horizontal="right" vertical="center"/>
      <protection hidden="1"/>
    </xf>
    <xf numFmtId="10" fontId="3" fillId="0" borderId="1" xfId="3" applyNumberFormat="1" applyFont="1" applyFill="1" applyBorder="1" applyAlignment="1" applyProtection="1">
      <alignment horizontal="right" vertical="center" shrinkToFit="1"/>
      <protection hidden="1"/>
    </xf>
    <xf numFmtId="0" fontId="1" fillId="0" borderId="0" xfId="0" applyFont="1" applyFill="1" applyAlignment="1">
      <alignment horizontal="right" vertical="center"/>
    </xf>
    <xf numFmtId="0" fontId="1" fillId="0" borderId="8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right" vertical="center" wrapText="1"/>
    </xf>
    <xf numFmtId="10" fontId="3" fillId="0" borderId="1" xfId="3" applyNumberFormat="1" applyFont="1" applyFill="1" applyBorder="1" applyAlignment="1">
      <alignment horizontal="right" vertical="center" shrinkToFit="1"/>
    </xf>
    <xf numFmtId="0" fontId="1" fillId="0" borderId="1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>
      <alignment vertical="center"/>
    </xf>
    <xf numFmtId="0" fontId="7" fillId="2" borderId="0" xfId="0" applyFont="1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10" fontId="0" fillId="0" borderId="0" xfId="0" applyNumberFormat="1" applyAlignment="1">
      <alignment horizontal="right" vertical="center"/>
    </xf>
    <xf numFmtId="0" fontId="0" fillId="0" borderId="0" xfId="0" applyAlignment="1" applyProtection="1">
      <alignment horizontal="right" vertical="center"/>
      <protection hidden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58" fontId="7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58" fontId="7" fillId="0" borderId="1" xfId="0" applyNumberFormat="1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58" fontId="7" fillId="2" borderId="1" xfId="0" applyNumberFormat="1" applyFont="1" applyFill="1" applyBorder="1" applyAlignment="1">
      <alignment horizontal="left" vertical="center"/>
    </xf>
    <xf numFmtId="58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10" fontId="0" fillId="0" borderId="1" xfId="0" applyNumberForma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/>
    </xf>
    <xf numFmtId="10" fontId="7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1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8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10" fontId="7" fillId="0" borderId="1" xfId="0" applyNumberFormat="1" applyFont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/>
    </xf>
    <xf numFmtId="10" fontId="7" fillId="2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 wrapText="1"/>
    </xf>
    <xf numFmtId="0" fontId="0" fillId="0" borderId="1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9" fillId="0" borderId="1" xfId="0" applyFont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10" fontId="7" fillId="0" borderId="1" xfId="3" applyNumberFormat="1" applyFont="1" applyFill="1" applyBorder="1" applyAlignment="1" applyProtection="1">
      <alignment horizontal="right" vertical="center"/>
    </xf>
    <xf numFmtId="0" fontId="7" fillId="0" borderId="1" xfId="0" applyFont="1" applyBorder="1" applyAlignment="1" applyProtection="1">
      <alignment horizontal="right" vertical="center"/>
      <protection hidden="1"/>
    </xf>
    <xf numFmtId="10" fontId="7" fillId="0" borderId="1" xfId="3" applyNumberFormat="1" applyFont="1" applyFill="1" applyBorder="1" applyAlignment="1">
      <alignment horizontal="right" vertical="center" shrinkToFit="1"/>
    </xf>
    <xf numFmtId="0" fontId="8" fillId="0" borderId="1" xfId="0" applyFont="1" applyBorder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10" fontId="0" fillId="0" borderId="1" xfId="3" applyNumberFormat="1" applyFill="1" applyBorder="1" applyAlignment="1" applyProtection="1">
      <alignment horizontal="right" vertical="center"/>
    </xf>
    <xf numFmtId="10" fontId="0" fillId="0" borderId="1" xfId="3" applyNumberFormat="1" applyFill="1" applyBorder="1" applyAlignment="1">
      <alignment horizontal="right" vertical="center" shrinkToFit="1"/>
    </xf>
    <xf numFmtId="0" fontId="9" fillId="0" borderId="1" xfId="0" applyFont="1" applyBorder="1" applyAlignment="1">
      <alignment horizontal="right" vertical="center" wrapText="1"/>
    </xf>
    <xf numFmtId="57" fontId="7" fillId="0" borderId="0" xfId="0" applyNumberFormat="1" applyFont="1">
      <alignment vertical="center"/>
    </xf>
    <xf numFmtId="10" fontId="7" fillId="0" borderId="1" xfId="3" applyNumberFormat="1" applyFont="1" applyFill="1" applyBorder="1" applyAlignment="1" applyProtection="1">
      <alignment horizontal="right" vertical="center" wrapText="1"/>
    </xf>
    <xf numFmtId="10" fontId="7" fillId="2" borderId="1" xfId="3" applyNumberFormat="1" applyFont="1" applyFill="1" applyBorder="1" applyAlignment="1" applyProtection="1">
      <alignment horizontal="right" vertical="center"/>
    </xf>
    <xf numFmtId="0" fontId="7" fillId="2" borderId="1" xfId="0" applyFont="1" applyFill="1" applyBorder="1" applyAlignment="1" applyProtection="1">
      <alignment horizontal="right" vertical="center"/>
      <protection hidden="1"/>
    </xf>
    <xf numFmtId="10" fontId="7" fillId="2" borderId="1" xfId="3" applyNumberFormat="1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/>
    </xf>
    <xf numFmtId="57" fontId="7" fillId="2" borderId="0" xfId="0" applyNumberFormat="1" applyFont="1" applyFill="1">
      <alignment vertical="center"/>
    </xf>
    <xf numFmtId="0" fontId="7" fillId="2" borderId="1" xfId="0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7" fillId="0" borderId="1" xfId="0" applyFont="1" applyBorder="1">
      <alignment vertical="center"/>
    </xf>
    <xf numFmtId="10" fontId="7" fillId="2" borderId="1" xfId="0" applyNumberFormat="1" applyFont="1" applyFill="1" applyBorder="1" applyAlignment="1">
      <alignment horizontal="right" vertical="center" wrapText="1"/>
    </xf>
    <xf numFmtId="10" fontId="7" fillId="0" borderId="1" xfId="0" applyNumberFormat="1" applyFont="1" applyBorder="1">
      <alignment vertical="center"/>
    </xf>
    <xf numFmtId="4" fontId="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10" fontId="7" fillId="2" borderId="1" xfId="3" applyNumberFormat="1" applyFont="1" applyFill="1" applyBorder="1" applyAlignment="1" applyProtection="1">
      <alignment horizontal="right" vertical="center" wrapText="1"/>
    </xf>
    <xf numFmtId="10" fontId="7" fillId="2" borderId="1" xfId="3" applyNumberFormat="1" applyFont="1" applyFill="1" applyBorder="1" applyAlignment="1">
      <alignment horizontal="right" vertical="center" wrapText="1" shrinkToFit="1"/>
    </xf>
    <xf numFmtId="10" fontId="7" fillId="0" borderId="1" xfId="3" applyNumberFormat="1" applyFont="1" applyFill="1" applyBorder="1" applyProtection="1">
      <alignment vertical="center"/>
    </xf>
    <xf numFmtId="0" fontId="7" fillId="0" borderId="1" xfId="0" applyFont="1" applyBorder="1" applyProtection="1">
      <alignment vertical="center"/>
      <protection hidden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00000000"/>
      <color rgb="00FFFFFF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27422\Documents\WeChat%20Files\wxid_xamizfz5qc1612\FileStorage\File\2023-12\&#21830;&#21153;&#36153;&#29992;&#25253;&#22791;-&#27946;&#25991;&#279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pc\Desktop\&#21830;&#21153;&#36153;&#29992;&#25253;&#2279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pc\Desktop\&#21830;&#21153;&#36153;&#29992;&#25253;&#22791;_7b0a70ba-d9e5-4a88-9b91-71b6ddb6925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/>
      <sheetData sheetId="1">
        <row r="1">
          <cell r="A1" t="str">
            <v>报备编号</v>
          </cell>
          <cell r="B1" t="str">
            <v>订单号</v>
          </cell>
        </row>
        <row r="2">
          <cell r="A2">
            <v>230501</v>
          </cell>
          <cell r="B2" t="str">
            <v>700025XXX</v>
          </cell>
        </row>
        <row r="3">
          <cell r="B3">
            <v>5910125109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 refreshError="1"/>
      <sheetData sheetId="1" refreshError="1">
        <row r="1">
          <cell r="A1" t="str">
            <v>报备编号</v>
          </cell>
          <cell r="B1" t="str">
            <v>订单号</v>
          </cell>
        </row>
        <row r="2">
          <cell r="A2">
            <v>230501</v>
          </cell>
          <cell r="B2" t="str">
            <v>700025XXX</v>
          </cell>
        </row>
        <row r="3">
          <cell r="B3">
            <v>5910125109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/>
      <sheetData sheetId="1">
        <row r="1">
          <cell r="A1" t="str">
            <v>报备编号</v>
          </cell>
        </row>
        <row r="1">
          <cell r="C1" t="str">
            <v>商务费用</v>
          </cell>
        </row>
        <row r="2">
          <cell r="A2">
            <v>230501</v>
          </cell>
        </row>
        <row r="2">
          <cell r="C2">
            <v>10000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8"/>
  <sheetViews>
    <sheetView workbookViewId="0">
      <pane ySplit="3" topLeftCell="A122" activePane="bottomLeft" state="frozen"/>
      <selection/>
      <selection pane="bottomLeft" activeCell="K164" sqref="K164"/>
    </sheetView>
  </sheetViews>
  <sheetFormatPr defaultColWidth="9" defaultRowHeight="14.25" customHeight="1"/>
  <cols>
    <col min="1" max="1" width="9.75" style="56" customWidth="1"/>
    <col min="2" max="2" width="11.9166666666667" style="56" customWidth="1"/>
    <col min="3" max="3" width="9.5" style="56" customWidth="1"/>
    <col min="4" max="4" width="15" style="56" customWidth="1"/>
    <col min="5" max="5" width="12.5833333333333" style="56" customWidth="1"/>
    <col min="6" max="6" width="9" style="56"/>
    <col min="7" max="7" width="9.08333333333333" style="56"/>
    <col min="8" max="8" width="8.33333333333333" style="56" customWidth="1"/>
    <col min="9" max="9" width="14.25" style="56" customWidth="1"/>
    <col min="10" max="10" width="9" style="57"/>
    <col min="11" max="11" width="8" style="57" customWidth="1"/>
    <col min="12" max="12" width="9" style="57"/>
    <col min="13" max="13" width="12.5833333333333" style="57"/>
    <col min="14" max="14" width="9.25" style="58" customWidth="1"/>
    <col min="15" max="15" width="8.41666666666667" style="57" customWidth="1"/>
    <col min="16" max="16" width="11" style="57" customWidth="1"/>
    <col min="17" max="17" width="11.25" style="57" customWidth="1"/>
    <col min="18" max="18" width="10.9166666666667" style="59" customWidth="1"/>
    <col min="19" max="19" width="6.16666666666667" style="57" customWidth="1"/>
    <col min="20" max="20" width="14.75" style="57" customWidth="1"/>
    <col min="21" max="21" width="8.91666666666667" style="57" customWidth="1"/>
    <col min="22" max="22" width="9" hidden="1" customWidth="1"/>
    <col min="23" max="23" width="14.0833333333333" customWidth="1"/>
    <col min="24" max="24" width="13.3333333333333"/>
    <col min="25" max="25" width="12.5833333333333"/>
  </cols>
  <sheetData>
    <row r="1" customHeight="1" spans="1:20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70"/>
      <c r="K1" s="70"/>
      <c r="L1" s="70"/>
      <c r="M1" s="70"/>
      <c r="N1" s="70"/>
      <c r="O1" s="70"/>
      <c r="P1" s="70"/>
      <c r="Q1" s="70"/>
      <c r="R1" s="84" t="s">
        <v>1</v>
      </c>
      <c r="S1" s="70"/>
      <c r="T1" s="70"/>
    </row>
    <row r="2" customHeight="1" spans="1:20">
      <c r="A2" s="60"/>
      <c r="B2" s="60"/>
      <c r="C2" s="60"/>
      <c r="D2" s="60"/>
      <c r="E2" s="60"/>
      <c r="F2" s="60"/>
      <c r="G2" s="60"/>
      <c r="H2" s="60"/>
      <c r="I2" s="60"/>
      <c r="J2" s="70"/>
      <c r="K2" s="70"/>
      <c r="L2" s="70"/>
      <c r="M2" s="70"/>
      <c r="N2" s="70"/>
      <c r="O2" s="70"/>
      <c r="P2" s="70"/>
      <c r="Q2" s="70"/>
      <c r="R2" s="84"/>
      <c r="S2" s="70"/>
      <c r="T2" s="70"/>
    </row>
    <row r="3" s="53" customFormat="1" ht="30" customHeight="1" spans="1:24">
      <c r="A3" s="61" t="s">
        <v>2</v>
      </c>
      <c r="B3" s="61" t="s">
        <v>3</v>
      </c>
      <c r="C3" s="61" t="s">
        <v>4</v>
      </c>
      <c r="D3" s="61" t="s">
        <v>5</v>
      </c>
      <c r="E3" s="61" t="s">
        <v>6</v>
      </c>
      <c r="F3" s="61" t="s">
        <v>7</v>
      </c>
      <c r="G3" s="61" t="s">
        <v>8</v>
      </c>
      <c r="H3" s="61" t="s">
        <v>9</v>
      </c>
      <c r="I3" s="61" t="s">
        <v>10</v>
      </c>
      <c r="J3" s="61" t="s">
        <v>11</v>
      </c>
      <c r="K3" s="61" t="s">
        <v>12</v>
      </c>
      <c r="L3" s="61" t="s">
        <v>13</v>
      </c>
      <c r="M3" s="61" t="s">
        <v>14</v>
      </c>
      <c r="N3" s="71" t="s">
        <v>15</v>
      </c>
      <c r="O3" s="61" t="s">
        <v>16</v>
      </c>
      <c r="P3" s="61" t="s">
        <v>17</v>
      </c>
      <c r="Q3" s="61" t="s">
        <v>18</v>
      </c>
      <c r="R3" s="85" t="s">
        <v>19</v>
      </c>
      <c r="S3" s="61" t="s">
        <v>20</v>
      </c>
      <c r="T3" s="86" t="s">
        <v>21</v>
      </c>
      <c r="U3" s="87" t="s">
        <v>22</v>
      </c>
      <c r="X3" s="53" t="s">
        <v>23</v>
      </c>
    </row>
    <row r="4" s="54" customFormat="1" customHeight="1" spans="1:23">
      <c r="A4" s="62">
        <v>20221001</v>
      </c>
      <c r="B4" s="63" t="s">
        <v>24</v>
      </c>
      <c r="C4" s="62" t="s">
        <v>25</v>
      </c>
      <c r="D4" s="63" t="s">
        <v>26</v>
      </c>
      <c r="E4" s="63" t="s">
        <v>27</v>
      </c>
      <c r="F4" s="63"/>
      <c r="G4" s="64">
        <v>45241</v>
      </c>
      <c r="H4" s="65" t="s">
        <v>28</v>
      </c>
      <c r="I4" s="63" t="s">
        <v>29</v>
      </c>
      <c r="J4" s="72">
        <v>30</v>
      </c>
      <c r="K4" s="72">
        <v>5963</v>
      </c>
      <c r="L4" s="72">
        <v>8045</v>
      </c>
      <c r="M4" s="73">
        <f t="shared" ref="M4:M29" si="0">L4-K4</f>
        <v>2082</v>
      </c>
      <c r="N4" s="74">
        <f t="shared" ref="N4:N29" si="1">IF(AND($M4&lt;&gt;0,$L4&lt;&gt;0),$M4/$L4,"")</f>
        <v>0.258794282162834</v>
      </c>
      <c r="O4" s="72">
        <v>100</v>
      </c>
      <c r="P4" s="72">
        <f>O4*J4</f>
        <v>3000</v>
      </c>
      <c r="Q4" s="88">
        <f>IF(AND($O4&lt;&gt;0,$L4&lt;&gt;0),$O4/$L4,"")</f>
        <v>0.0124300807955252</v>
      </c>
      <c r="R4" s="89" t="str">
        <f>IFERROR(SUMIF(#REF!,$A4,#REF!),"")</f>
        <v/>
      </c>
      <c r="S4" s="90" t="e">
        <f t="shared" ref="S4:S29" si="2">IF(AND(($M4*$J4-$R4)&lt;&gt;0,($L4*$J4)&lt;&gt;0),($M4*$J4-$R4)/($L4*$J4),"")</f>
        <v>#VALUE!</v>
      </c>
      <c r="T4" s="91">
        <v>4100123256</v>
      </c>
      <c r="U4" s="92" t="e">
        <f>R4-P4</f>
        <v>#VALUE!</v>
      </c>
      <c r="V4" s="54">
        <v>14</v>
      </c>
      <c r="W4" s="54" t="s">
        <v>30</v>
      </c>
    </row>
    <row r="5" customHeight="1" spans="1:23">
      <c r="A5" s="60">
        <v>20221002</v>
      </c>
      <c r="B5" s="60" t="s">
        <v>31</v>
      </c>
      <c r="C5" s="60" t="s">
        <v>32</v>
      </c>
      <c r="D5" s="60" t="s">
        <v>33</v>
      </c>
      <c r="E5" s="60" t="s">
        <v>34</v>
      </c>
      <c r="F5" s="60"/>
      <c r="G5" s="60" t="s">
        <v>35</v>
      </c>
      <c r="H5" s="60" t="s">
        <v>36</v>
      </c>
      <c r="I5" s="75" t="s">
        <v>37</v>
      </c>
      <c r="J5" s="70">
        <v>425</v>
      </c>
      <c r="K5" s="70">
        <v>575.22</v>
      </c>
      <c r="L5" s="70">
        <v>1395</v>
      </c>
      <c r="M5" s="70">
        <f t="shared" si="0"/>
        <v>819.78</v>
      </c>
      <c r="N5" s="76">
        <f t="shared" si="1"/>
        <v>0.587655913978495</v>
      </c>
      <c r="O5" s="70">
        <v>80000</v>
      </c>
      <c r="P5" s="77">
        <f>O5</f>
        <v>80000</v>
      </c>
      <c r="Q5" s="93">
        <v>0.3648</v>
      </c>
      <c r="R5" s="84" t="str">
        <f>IFERROR(SUMIF(#REF!,$A5,#REF!),"")</f>
        <v/>
      </c>
      <c r="S5" s="94" t="e">
        <f t="shared" si="2"/>
        <v>#VALUE!</v>
      </c>
      <c r="T5" s="95">
        <v>5909650426</v>
      </c>
      <c r="U5" s="57" t="e">
        <f t="shared" ref="U5:U68" si="3">R5-P5</f>
        <v>#VALUE!</v>
      </c>
      <c r="V5" t="s">
        <v>38</v>
      </c>
      <c r="W5" t="s">
        <v>39</v>
      </c>
    </row>
    <row r="6" s="54" customFormat="1" customHeight="1" spans="1:24">
      <c r="A6" s="62">
        <v>20221201</v>
      </c>
      <c r="B6" s="62" t="s">
        <v>40</v>
      </c>
      <c r="C6" s="62" t="s">
        <v>25</v>
      </c>
      <c r="D6" s="62" t="s">
        <v>41</v>
      </c>
      <c r="E6" s="62" t="s">
        <v>42</v>
      </c>
      <c r="F6" s="62"/>
      <c r="G6" s="66">
        <v>45260</v>
      </c>
      <c r="H6" s="63" t="s">
        <v>43</v>
      </c>
      <c r="I6" s="62" t="s">
        <v>44</v>
      </c>
      <c r="J6" s="73">
        <v>183</v>
      </c>
      <c r="K6" s="73">
        <v>2300</v>
      </c>
      <c r="L6" s="73">
        <v>4070</v>
      </c>
      <c r="M6" s="73">
        <f t="shared" si="0"/>
        <v>1770</v>
      </c>
      <c r="N6" s="74">
        <f t="shared" si="1"/>
        <v>0.434889434889435</v>
      </c>
      <c r="O6" s="73">
        <v>100</v>
      </c>
      <c r="P6" s="72">
        <f>O6*J6</f>
        <v>18300</v>
      </c>
      <c r="Q6" s="88">
        <f>IF(AND($O6&lt;&gt;0,$L6&lt;&gt;0),$O6/$L6,"")</f>
        <v>0.0245700245700246</v>
      </c>
      <c r="R6" s="89" t="str">
        <f>IFERROR(SUMIF(#REF!,$A6,#REF!),"")</f>
        <v/>
      </c>
      <c r="S6" s="90" t="e">
        <f t="shared" si="2"/>
        <v>#VALUE!</v>
      </c>
      <c r="T6" s="91" t="s">
        <v>45</v>
      </c>
      <c r="U6" s="92" t="e">
        <f t="shared" si="3"/>
        <v>#VALUE!</v>
      </c>
      <c r="W6" s="54" t="s">
        <v>46</v>
      </c>
      <c r="X6" s="96">
        <v>45161</v>
      </c>
    </row>
    <row r="7" s="54" customFormat="1" customHeight="1" spans="1:24">
      <c r="A7" s="62">
        <v>20221202</v>
      </c>
      <c r="B7" s="62" t="s">
        <v>40</v>
      </c>
      <c r="C7" s="62" t="s">
        <v>25</v>
      </c>
      <c r="D7" s="62" t="s">
        <v>41</v>
      </c>
      <c r="E7" s="62" t="s">
        <v>42</v>
      </c>
      <c r="F7" s="63"/>
      <c r="G7" s="64">
        <v>44976</v>
      </c>
      <c r="H7" s="65" t="s">
        <v>47</v>
      </c>
      <c r="I7" s="63" t="s">
        <v>48</v>
      </c>
      <c r="J7" s="72">
        <v>196</v>
      </c>
      <c r="K7" s="72">
        <v>5310</v>
      </c>
      <c r="L7" s="72">
        <v>7064</v>
      </c>
      <c r="M7" s="73">
        <f t="shared" si="0"/>
        <v>1754</v>
      </c>
      <c r="N7" s="74">
        <f t="shared" si="1"/>
        <v>0.248301245753114</v>
      </c>
      <c r="O7" s="72">
        <v>100</v>
      </c>
      <c r="P7" s="72">
        <f t="shared" ref="P7:P50" si="4">O7*J7</f>
        <v>19600</v>
      </c>
      <c r="Q7" s="88">
        <f t="shared" ref="Q7:Q29" si="5">IF(AND($O7&lt;&gt;0,$L7&lt;&gt;0),$O7/$L7,"")</f>
        <v>0.0141562853907135</v>
      </c>
      <c r="R7" s="89" t="str">
        <f>IFERROR(SUMIF(#REF!,$A7,#REF!),"")</f>
        <v/>
      </c>
      <c r="S7" s="90" t="e">
        <f t="shared" si="2"/>
        <v>#VALUE!</v>
      </c>
      <c r="T7" s="91">
        <v>7200008206</v>
      </c>
      <c r="U7" s="92" t="e">
        <f t="shared" si="3"/>
        <v>#VALUE!</v>
      </c>
      <c r="V7" s="54">
        <v>13</v>
      </c>
      <c r="W7" s="54" t="s">
        <v>49</v>
      </c>
      <c r="X7" s="96"/>
    </row>
    <row r="8" s="54" customFormat="1" customHeight="1" spans="1:24">
      <c r="A8" s="62">
        <v>20230201</v>
      </c>
      <c r="B8" s="62" t="s">
        <v>50</v>
      </c>
      <c r="C8" s="62" t="s">
        <v>25</v>
      </c>
      <c r="D8" s="62" t="s">
        <v>51</v>
      </c>
      <c r="E8" s="62" t="s">
        <v>52</v>
      </c>
      <c r="F8" s="62"/>
      <c r="G8" s="62" t="s">
        <v>53</v>
      </c>
      <c r="H8" s="62" t="s">
        <v>54</v>
      </c>
      <c r="I8" s="78" t="s">
        <v>55</v>
      </c>
      <c r="J8" s="73">
        <v>50</v>
      </c>
      <c r="K8" s="73">
        <v>3200</v>
      </c>
      <c r="L8" s="73">
        <v>4750</v>
      </c>
      <c r="M8" s="73">
        <f t="shared" si="0"/>
        <v>1550</v>
      </c>
      <c r="N8" s="74">
        <f t="shared" si="1"/>
        <v>0.326315789473684</v>
      </c>
      <c r="O8" s="73">
        <v>150</v>
      </c>
      <c r="P8" s="72">
        <f t="shared" si="4"/>
        <v>7500</v>
      </c>
      <c r="Q8" s="88">
        <f t="shared" si="5"/>
        <v>0.0315789473684211</v>
      </c>
      <c r="R8" s="89" t="str">
        <f>IFERROR(SUMIF(#REF!,$A8,#REF!),"")</f>
        <v/>
      </c>
      <c r="S8" s="90" t="e">
        <f t="shared" si="2"/>
        <v>#VALUE!</v>
      </c>
      <c r="T8" s="91">
        <v>7200008156</v>
      </c>
      <c r="U8" s="92" t="e">
        <f t="shared" si="3"/>
        <v>#VALUE!</v>
      </c>
      <c r="V8" s="54">
        <v>6</v>
      </c>
      <c r="W8" s="54" t="s">
        <v>56</v>
      </c>
      <c r="X8" s="96"/>
    </row>
    <row r="9" s="54" customFormat="1" customHeight="1" spans="1:24">
      <c r="A9" s="62">
        <v>20230202</v>
      </c>
      <c r="B9" s="62" t="s">
        <v>50</v>
      </c>
      <c r="C9" s="62" t="s">
        <v>25</v>
      </c>
      <c r="D9" s="62" t="s">
        <v>51</v>
      </c>
      <c r="E9" s="62" t="s">
        <v>52</v>
      </c>
      <c r="F9" s="62"/>
      <c r="G9" s="62" t="s">
        <v>53</v>
      </c>
      <c r="H9" s="62" t="s">
        <v>54</v>
      </c>
      <c r="I9" s="78" t="s">
        <v>55</v>
      </c>
      <c r="J9" s="73">
        <v>70</v>
      </c>
      <c r="K9" s="73">
        <v>3200</v>
      </c>
      <c r="L9" s="73">
        <v>4750</v>
      </c>
      <c r="M9" s="73">
        <f t="shared" si="0"/>
        <v>1550</v>
      </c>
      <c r="N9" s="74">
        <f t="shared" si="1"/>
        <v>0.326315789473684</v>
      </c>
      <c r="O9" s="73">
        <v>150</v>
      </c>
      <c r="P9" s="72">
        <f t="shared" si="4"/>
        <v>10500</v>
      </c>
      <c r="Q9" s="88">
        <f t="shared" si="5"/>
        <v>0.0315789473684211</v>
      </c>
      <c r="R9" s="89" t="str">
        <f>IFERROR(SUMIF(#REF!,$A9,#REF!),"")</f>
        <v/>
      </c>
      <c r="S9" s="90" t="e">
        <f t="shared" si="2"/>
        <v>#VALUE!</v>
      </c>
      <c r="T9" s="91">
        <v>7200008156</v>
      </c>
      <c r="U9" s="92" t="e">
        <f t="shared" si="3"/>
        <v>#VALUE!</v>
      </c>
      <c r="V9" s="54">
        <v>7</v>
      </c>
      <c r="W9" s="54" t="s">
        <v>56</v>
      </c>
      <c r="X9" s="96"/>
    </row>
    <row r="10" s="54" customFormat="1" customHeight="1" spans="1:24">
      <c r="A10" s="62">
        <v>20230301</v>
      </c>
      <c r="B10" s="62" t="s">
        <v>57</v>
      </c>
      <c r="C10" s="62" t="s">
        <v>25</v>
      </c>
      <c r="D10" s="62" t="s">
        <v>58</v>
      </c>
      <c r="E10" s="62" t="s">
        <v>59</v>
      </c>
      <c r="F10" s="62"/>
      <c r="G10" s="66">
        <v>44929</v>
      </c>
      <c r="H10" s="62" t="s">
        <v>54</v>
      </c>
      <c r="I10" s="78" t="s">
        <v>60</v>
      </c>
      <c r="J10" s="73">
        <v>60</v>
      </c>
      <c r="K10" s="73">
        <v>2641</v>
      </c>
      <c r="L10" s="73">
        <v>3847</v>
      </c>
      <c r="M10" s="73">
        <f t="shared" si="0"/>
        <v>1206</v>
      </c>
      <c r="N10" s="74">
        <f t="shared" si="1"/>
        <v>0.313491031972966</v>
      </c>
      <c r="O10" s="73">
        <v>100</v>
      </c>
      <c r="P10" s="72">
        <f t="shared" si="4"/>
        <v>6000</v>
      </c>
      <c r="Q10" s="88">
        <f t="shared" si="5"/>
        <v>0.0259942812581232</v>
      </c>
      <c r="R10" s="89" t="str">
        <f>IFERROR(SUMIF(#REF!,$A10,#REF!),"")</f>
        <v/>
      </c>
      <c r="S10" s="90" t="e">
        <f t="shared" si="2"/>
        <v>#VALUE!</v>
      </c>
      <c r="T10" s="91">
        <v>4100139159</v>
      </c>
      <c r="U10" s="92" t="e">
        <f t="shared" si="3"/>
        <v>#VALUE!</v>
      </c>
      <c r="V10" s="54">
        <v>8</v>
      </c>
      <c r="W10" s="54" t="s">
        <v>56</v>
      </c>
      <c r="X10" s="96"/>
    </row>
    <row r="11" s="54" customFormat="1" customHeight="1" spans="1:24">
      <c r="A11" s="62">
        <v>20230302</v>
      </c>
      <c r="B11" s="62" t="s">
        <v>57</v>
      </c>
      <c r="C11" s="62" t="s">
        <v>25</v>
      </c>
      <c r="D11" s="62" t="s">
        <v>58</v>
      </c>
      <c r="E11" s="62" t="s">
        <v>59</v>
      </c>
      <c r="F11" s="62"/>
      <c r="G11" s="66">
        <v>44966</v>
      </c>
      <c r="H11" s="62" t="s">
        <v>54</v>
      </c>
      <c r="I11" s="78" t="s">
        <v>61</v>
      </c>
      <c r="J11" s="73">
        <v>4</v>
      </c>
      <c r="K11" s="73">
        <v>2942</v>
      </c>
      <c r="L11" s="73">
        <v>4243</v>
      </c>
      <c r="M11" s="73">
        <f t="shared" si="0"/>
        <v>1301</v>
      </c>
      <c r="N11" s="74">
        <f t="shared" si="1"/>
        <v>0.306622672637285</v>
      </c>
      <c r="O11" s="73">
        <v>100</v>
      </c>
      <c r="P11" s="72">
        <f t="shared" si="4"/>
        <v>400</v>
      </c>
      <c r="Q11" s="88">
        <f t="shared" si="5"/>
        <v>0.0235682300259251</v>
      </c>
      <c r="R11" s="89" t="str">
        <f>IFERROR(SUMIF(#REF!,$A11,#REF!),"")</f>
        <v/>
      </c>
      <c r="S11" s="90" t="e">
        <f t="shared" si="2"/>
        <v>#VALUE!</v>
      </c>
      <c r="T11" s="91">
        <v>4100140707</v>
      </c>
      <c r="U11" s="92" t="e">
        <f t="shared" si="3"/>
        <v>#VALUE!</v>
      </c>
      <c r="V11" s="54">
        <v>9</v>
      </c>
      <c r="W11" s="54" t="s">
        <v>56</v>
      </c>
      <c r="X11" s="96"/>
    </row>
    <row r="12" s="54" customFormat="1" customHeight="1" spans="1:24">
      <c r="A12" s="62">
        <v>20230303</v>
      </c>
      <c r="B12" s="62" t="s">
        <v>57</v>
      </c>
      <c r="C12" s="62" t="s">
        <v>25</v>
      </c>
      <c r="D12" s="62" t="s">
        <v>58</v>
      </c>
      <c r="E12" s="62" t="s">
        <v>59</v>
      </c>
      <c r="F12" s="62"/>
      <c r="G12" s="66">
        <v>44973</v>
      </c>
      <c r="H12" s="62" t="s">
        <v>54</v>
      </c>
      <c r="I12" s="78" t="s">
        <v>61</v>
      </c>
      <c r="J12" s="73">
        <v>6</v>
      </c>
      <c r="K12" s="73">
        <v>2942</v>
      </c>
      <c r="L12" s="73">
        <v>4243</v>
      </c>
      <c r="M12" s="73">
        <f t="shared" si="0"/>
        <v>1301</v>
      </c>
      <c r="N12" s="74">
        <f t="shared" si="1"/>
        <v>0.306622672637285</v>
      </c>
      <c r="O12" s="73">
        <v>100</v>
      </c>
      <c r="P12" s="72">
        <f t="shared" si="4"/>
        <v>600</v>
      </c>
      <c r="Q12" s="88">
        <f t="shared" si="5"/>
        <v>0.0235682300259251</v>
      </c>
      <c r="R12" s="89" t="str">
        <f>IFERROR(SUMIF(#REF!,$A12,#REF!),"")</f>
        <v/>
      </c>
      <c r="S12" s="90" t="e">
        <f t="shared" si="2"/>
        <v>#VALUE!</v>
      </c>
      <c r="T12" s="91">
        <v>4100141497</v>
      </c>
      <c r="U12" s="92" t="e">
        <f t="shared" si="3"/>
        <v>#VALUE!</v>
      </c>
      <c r="V12" s="54">
        <v>10</v>
      </c>
      <c r="W12" s="54" t="s">
        <v>56</v>
      </c>
      <c r="X12" s="96"/>
    </row>
    <row r="13" s="54" customFormat="1" customHeight="1" spans="1:24">
      <c r="A13" s="62">
        <v>20230304</v>
      </c>
      <c r="B13" s="62" t="s">
        <v>57</v>
      </c>
      <c r="C13" s="62" t="s">
        <v>25</v>
      </c>
      <c r="D13" s="62" t="s">
        <v>58</v>
      </c>
      <c r="E13" s="62" t="s">
        <v>59</v>
      </c>
      <c r="F13" s="62"/>
      <c r="G13" s="66">
        <v>45014</v>
      </c>
      <c r="H13" s="63" t="s">
        <v>62</v>
      </c>
      <c r="I13" s="62" t="s">
        <v>63</v>
      </c>
      <c r="J13" s="73">
        <v>20</v>
      </c>
      <c r="K13" s="73">
        <v>1577</v>
      </c>
      <c r="L13" s="73">
        <v>3800</v>
      </c>
      <c r="M13" s="73">
        <f t="shared" si="0"/>
        <v>2223</v>
      </c>
      <c r="N13" s="74">
        <f t="shared" si="1"/>
        <v>0.585</v>
      </c>
      <c r="O13" s="73">
        <v>100</v>
      </c>
      <c r="P13" s="72">
        <f t="shared" si="4"/>
        <v>2000</v>
      </c>
      <c r="Q13" s="88">
        <f t="shared" si="5"/>
        <v>0.0263157894736842</v>
      </c>
      <c r="R13" s="89" t="str">
        <f>IFERROR(SUMIF(#REF!,$A13,#REF!),"")</f>
        <v/>
      </c>
      <c r="S13" s="90" t="e">
        <f t="shared" si="2"/>
        <v>#VALUE!</v>
      </c>
      <c r="T13" s="91">
        <v>5910165880</v>
      </c>
      <c r="U13" s="92" t="e">
        <f t="shared" si="3"/>
        <v>#VALUE!</v>
      </c>
      <c r="V13" s="54">
        <v>11</v>
      </c>
      <c r="W13" s="54" t="s">
        <v>56</v>
      </c>
      <c r="X13" s="96"/>
    </row>
    <row r="14" s="54" customFormat="1" customHeight="1" spans="1:24">
      <c r="A14" s="62">
        <v>20230305</v>
      </c>
      <c r="B14" s="62" t="s">
        <v>57</v>
      </c>
      <c r="C14" s="62" t="s">
        <v>25</v>
      </c>
      <c r="D14" s="62" t="s">
        <v>58</v>
      </c>
      <c r="E14" s="62" t="s">
        <v>59</v>
      </c>
      <c r="F14" s="62"/>
      <c r="G14" s="66">
        <v>45022</v>
      </c>
      <c r="H14" s="63" t="s">
        <v>64</v>
      </c>
      <c r="I14" s="62" t="s">
        <v>63</v>
      </c>
      <c r="J14" s="73">
        <v>10</v>
      </c>
      <c r="K14" s="73">
        <v>1677</v>
      </c>
      <c r="L14" s="73">
        <v>3800</v>
      </c>
      <c r="M14" s="73">
        <f t="shared" si="0"/>
        <v>2123</v>
      </c>
      <c r="N14" s="74">
        <f t="shared" si="1"/>
        <v>0.558684210526316</v>
      </c>
      <c r="O14" s="73">
        <v>100</v>
      </c>
      <c r="P14" s="72">
        <f t="shared" si="4"/>
        <v>1000</v>
      </c>
      <c r="Q14" s="88">
        <f t="shared" si="5"/>
        <v>0.0263157894736842</v>
      </c>
      <c r="R14" s="89" t="str">
        <f>IFERROR(SUMIF(#REF!,$A14,#REF!),"")</f>
        <v/>
      </c>
      <c r="S14" s="90" t="e">
        <f t="shared" si="2"/>
        <v>#VALUE!</v>
      </c>
      <c r="T14" s="91">
        <v>5910212160</v>
      </c>
      <c r="U14" s="92" t="e">
        <f t="shared" si="3"/>
        <v>#VALUE!</v>
      </c>
      <c r="V14" s="54">
        <v>12</v>
      </c>
      <c r="W14" s="54" t="s">
        <v>56</v>
      </c>
      <c r="X14" s="96"/>
    </row>
    <row r="15" s="54" customFormat="1" customHeight="1" spans="1:24">
      <c r="A15" s="62">
        <v>20230306</v>
      </c>
      <c r="B15" s="62" t="s">
        <v>57</v>
      </c>
      <c r="C15" s="62" t="s">
        <v>25</v>
      </c>
      <c r="D15" s="62" t="s">
        <v>58</v>
      </c>
      <c r="E15" s="62" t="s">
        <v>59</v>
      </c>
      <c r="F15" s="62"/>
      <c r="G15" s="66">
        <v>45022</v>
      </c>
      <c r="H15" s="63" t="s">
        <v>65</v>
      </c>
      <c r="I15" s="62" t="s">
        <v>66</v>
      </c>
      <c r="J15" s="73">
        <v>10</v>
      </c>
      <c r="K15" s="73">
        <v>1422</v>
      </c>
      <c r="L15" s="73">
        <v>3300</v>
      </c>
      <c r="M15" s="73">
        <f t="shared" si="0"/>
        <v>1878</v>
      </c>
      <c r="N15" s="74">
        <f t="shared" si="1"/>
        <v>0.569090909090909</v>
      </c>
      <c r="O15" s="73">
        <v>100</v>
      </c>
      <c r="P15" s="72">
        <f t="shared" si="4"/>
        <v>1000</v>
      </c>
      <c r="Q15" s="88">
        <f t="shared" si="5"/>
        <v>0.0303030303030303</v>
      </c>
      <c r="R15" s="89" t="str">
        <f>IFERROR(SUMIF(#REF!,$A15,#REF!),"")</f>
        <v/>
      </c>
      <c r="S15" s="90" t="e">
        <f t="shared" si="2"/>
        <v>#VALUE!</v>
      </c>
      <c r="T15" s="91">
        <v>5910212160</v>
      </c>
      <c r="U15" s="92" t="e">
        <f t="shared" si="3"/>
        <v>#VALUE!</v>
      </c>
      <c r="V15" s="54">
        <v>12</v>
      </c>
      <c r="W15" s="54" t="s">
        <v>56</v>
      </c>
      <c r="X15" s="96"/>
    </row>
    <row r="16" s="54" customFormat="1" customHeight="1" spans="1:24">
      <c r="A16" s="62">
        <v>20230307</v>
      </c>
      <c r="B16" s="62" t="s">
        <v>57</v>
      </c>
      <c r="C16" s="62" t="s">
        <v>25</v>
      </c>
      <c r="D16" s="62" t="s">
        <v>58</v>
      </c>
      <c r="E16" s="62" t="s">
        <v>59</v>
      </c>
      <c r="F16" s="62"/>
      <c r="G16" s="62"/>
      <c r="H16" s="63" t="s">
        <v>67</v>
      </c>
      <c r="I16" s="62" t="s">
        <v>66</v>
      </c>
      <c r="J16" s="73">
        <v>20</v>
      </c>
      <c r="K16" s="73">
        <v>1221</v>
      </c>
      <c r="L16" s="73">
        <v>3300</v>
      </c>
      <c r="M16" s="73">
        <f t="shared" si="0"/>
        <v>2079</v>
      </c>
      <c r="N16" s="74">
        <f t="shared" si="1"/>
        <v>0.63</v>
      </c>
      <c r="O16" s="73">
        <v>100</v>
      </c>
      <c r="P16" s="72">
        <f t="shared" si="4"/>
        <v>2000</v>
      </c>
      <c r="Q16" s="88">
        <f t="shared" si="5"/>
        <v>0.0303030303030303</v>
      </c>
      <c r="R16" s="89" t="str">
        <f>IFERROR(SUMIF(#REF!,$A16,#REF!),"")</f>
        <v/>
      </c>
      <c r="S16" s="90" t="e">
        <f t="shared" si="2"/>
        <v>#VALUE!</v>
      </c>
      <c r="T16" s="91" t="str">
        <f>IFERROR(VLOOKUP(A16,[1]商务费用支付申请!A:B,2,0),"")</f>
        <v/>
      </c>
      <c r="U16" s="92" t="e">
        <f t="shared" si="3"/>
        <v>#VALUE!</v>
      </c>
      <c r="X16" s="96"/>
    </row>
    <row r="17" s="54" customFormat="1" customHeight="1" spans="1:24">
      <c r="A17" s="62">
        <v>20230308</v>
      </c>
      <c r="B17" s="62" t="s">
        <v>68</v>
      </c>
      <c r="C17" s="62" t="s">
        <v>25</v>
      </c>
      <c r="D17" s="62" t="s">
        <v>58</v>
      </c>
      <c r="E17" s="62" t="s">
        <v>69</v>
      </c>
      <c r="F17" s="62"/>
      <c r="G17" s="66">
        <v>45006</v>
      </c>
      <c r="H17" s="62" t="s">
        <v>70</v>
      </c>
      <c r="I17" s="62" t="s">
        <v>70</v>
      </c>
      <c r="J17" s="73">
        <v>30</v>
      </c>
      <c r="K17" s="73">
        <v>557.52</v>
      </c>
      <c r="L17" s="73">
        <v>2059</v>
      </c>
      <c r="M17" s="73">
        <f t="shared" si="0"/>
        <v>1501.48</v>
      </c>
      <c r="N17" s="74">
        <f t="shared" si="1"/>
        <v>0.729227780475959</v>
      </c>
      <c r="O17" s="73">
        <v>100</v>
      </c>
      <c r="P17" s="72">
        <f t="shared" si="4"/>
        <v>3000</v>
      </c>
      <c r="Q17" s="88">
        <f t="shared" si="5"/>
        <v>0.0485672656629432</v>
      </c>
      <c r="R17" s="89" t="str">
        <f>IFERROR(SUMIF(#REF!,$A17,#REF!),"")</f>
        <v/>
      </c>
      <c r="S17" s="90" t="e">
        <f t="shared" si="2"/>
        <v>#VALUE!</v>
      </c>
      <c r="T17" s="91">
        <v>5910114772</v>
      </c>
      <c r="U17" s="92" t="e">
        <f t="shared" si="3"/>
        <v>#VALUE!</v>
      </c>
      <c r="V17" s="54">
        <v>6</v>
      </c>
      <c r="W17" s="54" t="s">
        <v>56</v>
      </c>
      <c r="X17" s="96"/>
    </row>
    <row r="18" s="54" customFormat="1" customHeight="1" spans="1:24">
      <c r="A18" s="62">
        <v>20230309</v>
      </c>
      <c r="B18" s="62" t="s">
        <v>71</v>
      </c>
      <c r="C18" s="62" t="s">
        <v>25</v>
      </c>
      <c r="D18" s="62" t="s">
        <v>72</v>
      </c>
      <c r="E18" s="62" t="s">
        <v>73</v>
      </c>
      <c r="F18" s="62"/>
      <c r="G18" s="66">
        <v>45013</v>
      </c>
      <c r="H18" s="62" t="s">
        <v>74</v>
      </c>
      <c r="I18" s="79" t="s">
        <v>74</v>
      </c>
      <c r="J18" s="73">
        <v>60</v>
      </c>
      <c r="K18" s="73">
        <v>700</v>
      </c>
      <c r="L18" s="73">
        <v>1290</v>
      </c>
      <c r="M18" s="73">
        <f t="shared" si="0"/>
        <v>590</v>
      </c>
      <c r="N18" s="74">
        <f t="shared" si="1"/>
        <v>0.457364341085271</v>
      </c>
      <c r="O18" s="73">
        <v>100</v>
      </c>
      <c r="P18" s="72">
        <f t="shared" si="4"/>
        <v>6000</v>
      </c>
      <c r="Q18" s="88">
        <f t="shared" si="5"/>
        <v>0.0775193798449612</v>
      </c>
      <c r="R18" s="89" t="str">
        <f>IFERROR(SUMIF(#REF!,$A18,#REF!),"")</f>
        <v/>
      </c>
      <c r="S18" s="90" t="e">
        <f t="shared" si="2"/>
        <v>#VALUE!</v>
      </c>
      <c r="T18" s="91">
        <v>5910156060</v>
      </c>
      <c r="U18" s="92" t="e">
        <f t="shared" si="3"/>
        <v>#VALUE!</v>
      </c>
      <c r="V18" s="54">
        <v>4</v>
      </c>
      <c r="W18" s="54" t="s">
        <v>30</v>
      </c>
      <c r="X18" s="96"/>
    </row>
    <row r="19" s="54" customFormat="1" customHeight="1" spans="1:24">
      <c r="A19" s="62">
        <v>20230310</v>
      </c>
      <c r="B19" s="62" t="s">
        <v>71</v>
      </c>
      <c r="C19" s="62" t="s">
        <v>25</v>
      </c>
      <c r="D19" s="62" t="s">
        <v>58</v>
      </c>
      <c r="E19" s="62" t="s">
        <v>69</v>
      </c>
      <c r="F19" s="62"/>
      <c r="G19" s="66">
        <v>45008</v>
      </c>
      <c r="H19" s="62" t="s">
        <v>70</v>
      </c>
      <c r="I19" s="62" t="s">
        <v>70</v>
      </c>
      <c r="J19" s="73">
        <v>10</v>
      </c>
      <c r="K19" s="73">
        <v>557.52</v>
      </c>
      <c r="L19" s="73">
        <v>2059</v>
      </c>
      <c r="M19" s="73">
        <f t="shared" si="0"/>
        <v>1501.48</v>
      </c>
      <c r="N19" s="74">
        <f t="shared" si="1"/>
        <v>0.729227780475959</v>
      </c>
      <c r="O19" s="73">
        <v>100</v>
      </c>
      <c r="P19" s="72">
        <f t="shared" si="4"/>
        <v>1000</v>
      </c>
      <c r="Q19" s="88">
        <f t="shared" si="5"/>
        <v>0.0485672656629432</v>
      </c>
      <c r="R19" s="89" t="str">
        <f>IFERROR(SUMIF(#REF!,$A19,#REF!),"")</f>
        <v/>
      </c>
      <c r="S19" s="90" t="e">
        <f t="shared" si="2"/>
        <v>#VALUE!</v>
      </c>
      <c r="T19" s="91">
        <v>5910125109</v>
      </c>
      <c r="U19" s="92" t="e">
        <f t="shared" si="3"/>
        <v>#VALUE!</v>
      </c>
      <c r="V19" s="54">
        <v>7</v>
      </c>
      <c r="W19" s="54" t="s">
        <v>56</v>
      </c>
      <c r="X19" s="96"/>
    </row>
    <row r="20" s="54" customFormat="1" customHeight="1" spans="1:24">
      <c r="A20" s="62">
        <v>20230401</v>
      </c>
      <c r="B20" s="62" t="s">
        <v>75</v>
      </c>
      <c r="C20" s="62" t="s">
        <v>25</v>
      </c>
      <c r="D20" s="62" t="s">
        <v>76</v>
      </c>
      <c r="E20" s="62" t="s">
        <v>77</v>
      </c>
      <c r="F20" s="62"/>
      <c r="G20" s="66">
        <v>45025</v>
      </c>
      <c r="H20" s="63" t="s">
        <v>78</v>
      </c>
      <c r="I20" s="62" t="s">
        <v>44</v>
      </c>
      <c r="J20" s="73">
        <v>30</v>
      </c>
      <c r="K20" s="73">
        <v>199</v>
      </c>
      <c r="L20" s="73">
        <v>565</v>
      </c>
      <c r="M20" s="73">
        <f t="shared" si="0"/>
        <v>366</v>
      </c>
      <c r="N20" s="80">
        <f t="shared" si="1"/>
        <v>0.647787610619469</v>
      </c>
      <c r="O20" s="73">
        <v>100</v>
      </c>
      <c r="P20" s="72">
        <f t="shared" si="4"/>
        <v>3000</v>
      </c>
      <c r="Q20" s="97">
        <f t="shared" si="5"/>
        <v>0.176991150442478</v>
      </c>
      <c r="R20" s="89" t="str">
        <f>IFERROR(SUMIF(#REF!,$A20,#REF!),"")</f>
        <v/>
      </c>
      <c r="S20" s="90" t="e">
        <f t="shared" si="2"/>
        <v>#VALUE!</v>
      </c>
      <c r="T20" s="91">
        <v>5013945501</v>
      </c>
      <c r="U20" s="92" t="e">
        <f t="shared" si="3"/>
        <v>#VALUE!</v>
      </c>
      <c r="V20" s="54">
        <v>13</v>
      </c>
      <c r="W20" s="54" t="s">
        <v>56</v>
      </c>
      <c r="X20" s="96"/>
    </row>
    <row r="21" s="54" customFormat="1" customHeight="1" spans="1:24">
      <c r="A21" s="62">
        <v>20230402</v>
      </c>
      <c r="B21" s="62" t="s">
        <v>79</v>
      </c>
      <c r="C21" s="62" t="s">
        <v>25</v>
      </c>
      <c r="D21" s="62" t="s">
        <v>72</v>
      </c>
      <c r="E21" s="62" t="s">
        <v>73</v>
      </c>
      <c r="F21" s="62"/>
      <c r="G21" s="66">
        <v>45033</v>
      </c>
      <c r="H21" s="62" t="s">
        <v>74</v>
      </c>
      <c r="I21" s="62" t="s">
        <v>74</v>
      </c>
      <c r="J21" s="73">
        <v>40</v>
      </c>
      <c r="K21" s="73">
        <v>700</v>
      </c>
      <c r="L21" s="73">
        <v>1290</v>
      </c>
      <c r="M21" s="73">
        <f t="shared" si="0"/>
        <v>590</v>
      </c>
      <c r="N21" s="74">
        <f t="shared" si="1"/>
        <v>0.457364341085271</v>
      </c>
      <c r="O21" s="73">
        <v>100</v>
      </c>
      <c r="P21" s="72">
        <f t="shared" si="4"/>
        <v>4000</v>
      </c>
      <c r="Q21" s="88">
        <f t="shared" si="5"/>
        <v>0.0775193798449612</v>
      </c>
      <c r="R21" s="89" t="str">
        <f>IFERROR(SUMIF(#REF!,$A21,#REF!),"")</f>
        <v/>
      </c>
      <c r="S21" s="90" t="e">
        <f t="shared" si="2"/>
        <v>#VALUE!</v>
      </c>
      <c r="T21" s="91">
        <v>5910278457</v>
      </c>
      <c r="U21" s="92" t="e">
        <f t="shared" si="3"/>
        <v>#VALUE!</v>
      </c>
      <c r="V21" s="54">
        <v>3</v>
      </c>
      <c r="W21" s="54" t="s">
        <v>30</v>
      </c>
      <c r="X21" s="96"/>
    </row>
    <row r="22" s="54" customFormat="1" customHeight="1" spans="1:24">
      <c r="A22" s="62">
        <v>20230501</v>
      </c>
      <c r="B22" s="62" t="s">
        <v>80</v>
      </c>
      <c r="C22" s="62" t="s">
        <v>25</v>
      </c>
      <c r="D22" s="62" t="s">
        <v>51</v>
      </c>
      <c r="E22" s="62" t="s">
        <v>81</v>
      </c>
      <c r="F22" s="62"/>
      <c r="G22" s="66">
        <v>45052</v>
      </c>
      <c r="H22" s="62" t="s">
        <v>70</v>
      </c>
      <c r="I22" s="62" t="s">
        <v>70</v>
      </c>
      <c r="J22" s="73">
        <v>40</v>
      </c>
      <c r="K22" s="73">
        <v>557.52</v>
      </c>
      <c r="L22" s="73">
        <v>2059</v>
      </c>
      <c r="M22" s="73">
        <f t="shared" si="0"/>
        <v>1501.48</v>
      </c>
      <c r="N22" s="74">
        <f t="shared" si="1"/>
        <v>0.729227780475959</v>
      </c>
      <c r="O22" s="73">
        <v>100</v>
      </c>
      <c r="P22" s="72">
        <f t="shared" si="4"/>
        <v>4000</v>
      </c>
      <c r="Q22" s="88">
        <f t="shared" si="5"/>
        <v>0.0485672656629432</v>
      </c>
      <c r="R22" s="89" t="str">
        <f>IFERROR(SUMIF(#REF!,$A22,#REF!),"")</f>
        <v/>
      </c>
      <c r="S22" s="90" t="e">
        <f t="shared" si="2"/>
        <v>#VALUE!</v>
      </c>
      <c r="T22" s="91">
        <v>5910417205</v>
      </c>
      <c r="U22" s="92" t="e">
        <f t="shared" si="3"/>
        <v>#VALUE!</v>
      </c>
      <c r="V22" s="54">
        <v>2</v>
      </c>
      <c r="W22" s="54" t="s">
        <v>56</v>
      </c>
      <c r="X22" s="96"/>
    </row>
    <row r="23" s="54" customFormat="1" customHeight="1" spans="1:24">
      <c r="A23" s="62">
        <v>20230502</v>
      </c>
      <c r="B23" s="62" t="s">
        <v>82</v>
      </c>
      <c r="C23" s="62" t="s">
        <v>25</v>
      </c>
      <c r="D23" s="62" t="s">
        <v>83</v>
      </c>
      <c r="E23" s="62" t="s">
        <v>84</v>
      </c>
      <c r="F23" s="62"/>
      <c r="G23" s="66">
        <v>45051</v>
      </c>
      <c r="H23" s="62" t="s">
        <v>85</v>
      </c>
      <c r="I23" s="62" t="s">
        <v>86</v>
      </c>
      <c r="J23" s="73">
        <v>100</v>
      </c>
      <c r="K23" s="73">
        <v>513.27</v>
      </c>
      <c r="L23" s="73">
        <v>1200</v>
      </c>
      <c r="M23" s="73">
        <f t="shared" si="0"/>
        <v>686.73</v>
      </c>
      <c r="N23" s="74">
        <f t="shared" si="1"/>
        <v>0.572275</v>
      </c>
      <c r="O23" s="73">
        <f>120</f>
        <v>120</v>
      </c>
      <c r="P23" s="72">
        <f t="shared" si="4"/>
        <v>12000</v>
      </c>
      <c r="Q23" s="88">
        <f t="shared" si="5"/>
        <v>0.1</v>
      </c>
      <c r="R23" s="89" t="str">
        <f>IFERROR(SUMIF(#REF!,$A23,#REF!),"")</f>
        <v/>
      </c>
      <c r="S23" s="90" t="e">
        <f t="shared" si="2"/>
        <v>#VALUE!</v>
      </c>
      <c r="T23" s="91">
        <v>5910406461</v>
      </c>
      <c r="U23" s="92" t="e">
        <f t="shared" si="3"/>
        <v>#VALUE!</v>
      </c>
      <c r="V23" s="54">
        <v>1</v>
      </c>
      <c r="W23" s="54" t="s">
        <v>56</v>
      </c>
      <c r="X23" s="96"/>
    </row>
    <row r="24" s="54" customFormat="1" customHeight="1" spans="1:24">
      <c r="A24" s="62">
        <v>20230503</v>
      </c>
      <c r="B24" s="62" t="s">
        <v>87</v>
      </c>
      <c r="C24" s="62" t="s">
        <v>25</v>
      </c>
      <c r="D24" s="62" t="s">
        <v>83</v>
      </c>
      <c r="E24" s="62" t="s">
        <v>84</v>
      </c>
      <c r="F24" s="62"/>
      <c r="G24" s="62" t="s">
        <v>88</v>
      </c>
      <c r="H24" s="62" t="s">
        <v>89</v>
      </c>
      <c r="I24" s="62" t="s">
        <v>90</v>
      </c>
      <c r="J24" s="73">
        <v>20</v>
      </c>
      <c r="K24" s="73">
        <v>5800</v>
      </c>
      <c r="L24" s="73">
        <v>8500</v>
      </c>
      <c r="M24" s="73">
        <f t="shared" si="0"/>
        <v>2700</v>
      </c>
      <c r="N24" s="74">
        <f t="shared" si="1"/>
        <v>0.317647058823529</v>
      </c>
      <c r="O24" s="73">
        <v>500</v>
      </c>
      <c r="P24" s="72">
        <f t="shared" si="4"/>
        <v>10000</v>
      </c>
      <c r="Q24" s="88">
        <f t="shared" si="5"/>
        <v>0.0588235294117647</v>
      </c>
      <c r="R24" s="89" t="str">
        <f>IFERROR(SUMIF(#REF!,$A24,#REF!),"")</f>
        <v/>
      </c>
      <c r="S24" s="90" t="e">
        <f t="shared" si="2"/>
        <v>#VALUE!</v>
      </c>
      <c r="T24" s="91"/>
      <c r="U24" s="92" t="e">
        <f t="shared" si="3"/>
        <v>#VALUE!</v>
      </c>
      <c r="X24" s="96"/>
    </row>
    <row r="25" s="54" customFormat="1" customHeight="1" spans="1:24">
      <c r="A25" s="62">
        <v>20230504</v>
      </c>
      <c r="B25" s="62" t="s">
        <v>87</v>
      </c>
      <c r="C25" s="62" t="s">
        <v>25</v>
      </c>
      <c r="D25" s="62" t="s">
        <v>83</v>
      </c>
      <c r="E25" s="62" t="s">
        <v>84</v>
      </c>
      <c r="F25" s="62"/>
      <c r="G25" s="62" t="s">
        <v>88</v>
      </c>
      <c r="H25" s="62" t="s">
        <v>54</v>
      </c>
      <c r="I25" s="62"/>
      <c r="J25" s="73">
        <v>50</v>
      </c>
      <c r="K25" s="73">
        <v>3550</v>
      </c>
      <c r="L25" s="73">
        <v>4600</v>
      </c>
      <c r="M25" s="73">
        <f t="shared" si="0"/>
        <v>1050</v>
      </c>
      <c r="N25" s="74">
        <f t="shared" si="1"/>
        <v>0.228260869565217</v>
      </c>
      <c r="O25" s="73">
        <v>100</v>
      </c>
      <c r="P25" s="72">
        <f t="shared" si="4"/>
        <v>5000</v>
      </c>
      <c r="Q25" s="88">
        <f t="shared" si="5"/>
        <v>0.0217391304347826</v>
      </c>
      <c r="R25" s="89" t="str">
        <f>IFERROR(SUMIF(#REF!,$A25,#REF!),"")</f>
        <v/>
      </c>
      <c r="S25" s="90" t="e">
        <f t="shared" si="2"/>
        <v>#VALUE!</v>
      </c>
      <c r="T25" s="91"/>
      <c r="U25" s="92" t="e">
        <f t="shared" si="3"/>
        <v>#VALUE!</v>
      </c>
      <c r="X25" s="96"/>
    </row>
    <row r="26" s="54" customFormat="1" customHeight="1" spans="1:24">
      <c r="A26" s="62">
        <v>20230505</v>
      </c>
      <c r="B26" s="62" t="s">
        <v>87</v>
      </c>
      <c r="C26" s="62" t="s">
        <v>25</v>
      </c>
      <c r="D26" s="62" t="s">
        <v>91</v>
      </c>
      <c r="E26" s="62" t="s">
        <v>81</v>
      </c>
      <c r="F26" s="62"/>
      <c r="G26" s="66">
        <v>45054</v>
      </c>
      <c r="H26" s="62" t="s">
        <v>70</v>
      </c>
      <c r="I26" s="62" t="s">
        <v>70</v>
      </c>
      <c r="J26" s="73">
        <v>80</v>
      </c>
      <c r="K26" s="73">
        <v>557.52</v>
      </c>
      <c r="L26" s="73">
        <v>2059</v>
      </c>
      <c r="M26" s="73">
        <f t="shared" si="0"/>
        <v>1501.48</v>
      </c>
      <c r="N26" s="74">
        <f t="shared" si="1"/>
        <v>0.729227780475959</v>
      </c>
      <c r="O26" s="73">
        <v>100</v>
      </c>
      <c r="P26" s="72">
        <f t="shared" si="4"/>
        <v>8000</v>
      </c>
      <c r="Q26" s="88">
        <f t="shared" si="5"/>
        <v>0.0485672656629432</v>
      </c>
      <c r="R26" s="89" t="str">
        <f>IFERROR(SUMIF(#REF!,$A26,#REF!),"")</f>
        <v/>
      </c>
      <c r="S26" s="90" t="e">
        <f t="shared" si="2"/>
        <v>#VALUE!</v>
      </c>
      <c r="T26" s="91">
        <v>5910431138</v>
      </c>
      <c r="U26" s="92" t="e">
        <f t="shared" si="3"/>
        <v>#VALUE!</v>
      </c>
      <c r="V26" s="54">
        <v>1</v>
      </c>
      <c r="W26" s="54" t="s">
        <v>56</v>
      </c>
      <c r="X26" s="96"/>
    </row>
    <row r="27" s="54" customFormat="1" customHeight="1" spans="1:24">
      <c r="A27" s="62">
        <v>20230506</v>
      </c>
      <c r="B27" s="62" t="s">
        <v>87</v>
      </c>
      <c r="C27" s="62" t="s">
        <v>25</v>
      </c>
      <c r="D27" s="62" t="s">
        <v>72</v>
      </c>
      <c r="E27" s="62" t="s">
        <v>73</v>
      </c>
      <c r="F27" s="62"/>
      <c r="G27" s="66">
        <v>45066</v>
      </c>
      <c r="H27" s="62" t="s">
        <v>74</v>
      </c>
      <c r="I27" s="62" t="s">
        <v>74</v>
      </c>
      <c r="J27" s="73">
        <v>120</v>
      </c>
      <c r="K27" s="73">
        <v>700</v>
      </c>
      <c r="L27" s="73">
        <v>1290</v>
      </c>
      <c r="M27" s="73">
        <f t="shared" si="0"/>
        <v>590</v>
      </c>
      <c r="N27" s="74">
        <f t="shared" si="1"/>
        <v>0.457364341085271</v>
      </c>
      <c r="O27" s="73">
        <v>100</v>
      </c>
      <c r="P27" s="72">
        <f t="shared" si="4"/>
        <v>12000</v>
      </c>
      <c r="Q27" s="88">
        <f t="shared" si="5"/>
        <v>0.0775193798449612</v>
      </c>
      <c r="R27" s="89" t="str">
        <f>IFERROR(SUMIF(#REF!,$A27,#REF!),"")</f>
        <v/>
      </c>
      <c r="S27" s="90" t="e">
        <f t="shared" si="2"/>
        <v>#VALUE!</v>
      </c>
      <c r="T27" s="91">
        <v>5910540703</v>
      </c>
      <c r="U27" s="92" t="e">
        <f t="shared" si="3"/>
        <v>#VALUE!</v>
      </c>
      <c r="W27" s="54" t="s">
        <v>46</v>
      </c>
      <c r="X27" s="96">
        <v>45139</v>
      </c>
    </row>
    <row r="28" s="54" customFormat="1" customHeight="1" spans="1:24">
      <c r="A28" s="62">
        <v>20230507</v>
      </c>
      <c r="B28" s="62" t="s">
        <v>87</v>
      </c>
      <c r="C28" s="62" t="s">
        <v>25</v>
      </c>
      <c r="D28" s="62" t="s">
        <v>92</v>
      </c>
      <c r="E28" s="62" t="s">
        <v>93</v>
      </c>
      <c r="F28" s="62"/>
      <c r="G28" s="62" t="s">
        <v>88</v>
      </c>
      <c r="H28" s="62" t="s">
        <v>94</v>
      </c>
      <c r="I28" s="62" t="s">
        <v>86</v>
      </c>
      <c r="J28" s="73">
        <v>300</v>
      </c>
      <c r="K28" s="73">
        <v>513.27</v>
      </c>
      <c r="L28" s="73">
        <v>1500</v>
      </c>
      <c r="M28" s="73">
        <f t="shared" si="0"/>
        <v>986.73</v>
      </c>
      <c r="N28" s="74">
        <f t="shared" si="1"/>
        <v>0.65782</v>
      </c>
      <c r="O28" s="73">
        <v>300</v>
      </c>
      <c r="P28" s="72">
        <f t="shared" si="4"/>
        <v>90000</v>
      </c>
      <c r="Q28" s="88">
        <f t="shared" si="5"/>
        <v>0.2</v>
      </c>
      <c r="R28" s="89" t="str">
        <f>IFERROR(SUMIF(#REF!,$A28,#REF!),"")</f>
        <v/>
      </c>
      <c r="S28" s="90" t="e">
        <f t="shared" si="2"/>
        <v>#VALUE!</v>
      </c>
      <c r="T28" s="91" t="s">
        <v>95</v>
      </c>
      <c r="U28" s="92" t="e">
        <f t="shared" si="3"/>
        <v>#VALUE!</v>
      </c>
      <c r="W28" s="54" t="s">
        <v>96</v>
      </c>
      <c r="X28" s="96">
        <v>45139</v>
      </c>
    </row>
    <row r="29" s="55" customFormat="1" customHeight="1" spans="1:24">
      <c r="A29" s="67">
        <v>20230508</v>
      </c>
      <c r="B29" s="67" t="s">
        <v>87</v>
      </c>
      <c r="C29" s="67" t="s">
        <v>25</v>
      </c>
      <c r="D29" s="67" t="s">
        <v>58</v>
      </c>
      <c r="E29" s="67" t="s">
        <v>69</v>
      </c>
      <c r="F29" s="67"/>
      <c r="G29" s="68" t="s">
        <v>88</v>
      </c>
      <c r="H29" s="67" t="s">
        <v>70</v>
      </c>
      <c r="I29" s="67" t="s">
        <v>70</v>
      </c>
      <c r="J29" s="81">
        <v>30</v>
      </c>
      <c r="K29" s="81">
        <v>557.52</v>
      </c>
      <c r="L29" s="81">
        <v>2059</v>
      </c>
      <c r="M29" s="81">
        <f t="shared" si="0"/>
        <v>1501.48</v>
      </c>
      <c r="N29" s="82">
        <f t="shared" si="1"/>
        <v>0.729227780475959</v>
      </c>
      <c r="O29" s="81">
        <v>100</v>
      </c>
      <c r="P29" s="83">
        <f t="shared" si="4"/>
        <v>3000</v>
      </c>
      <c r="Q29" s="98">
        <f t="shared" si="5"/>
        <v>0.0485672656629432</v>
      </c>
      <c r="R29" s="99" t="str">
        <f>IFERROR(SUMIF(#REF!,$A29,#REF!),"")</f>
        <v/>
      </c>
      <c r="S29" s="100" t="e">
        <f t="shared" si="2"/>
        <v>#VALUE!</v>
      </c>
      <c r="T29" s="91" t="str">
        <f>IFERROR(VLOOKUP(A29,[1]商务费用支付申请!A:B,2,0),"")</f>
        <v/>
      </c>
      <c r="U29" s="101" t="e">
        <f t="shared" si="3"/>
        <v>#VALUE!</v>
      </c>
      <c r="V29" s="54"/>
      <c r="X29" s="102"/>
    </row>
    <row r="30" customHeight="1" spans="1:25">
      <c r="A30" s="60">
        <v>20230509</v>
      </c>
      <c r="B30" s="60" t="s">
        <v>97</v>
      </c>
      <c r="C30" s="60" t="s">
        <v>98</v>
      </c>
      <c r="D30" s="60" t="s">
        <v>99</v>
      </c>
      <c r="E30" s="60" t="s">
        <v>100</v>
      </c>
      <c r="F30" s="60"/>
      <c r="G30" s="60"/>
      <c r="H30" s="60"/>
      <c r="I30" s="60"/>
      <c r="J30" s="70">
        <v>1</v>
      </c>
      <c r="K30" s="70">
        <v>190000</v>
      </c>
      <c r="L30" s="70">
        <v>330000</v>
      </c>
      <c r="M30" s="70">
        <v>140000</v>
      </c>
      <c r="N30" s="76">
        <v>0.424242424242424</v>
      </c>
      <c r="O30" s="70">
        <v>15000</v>
      </c>
      <c r="P30" s="77">
        <f t="shared" si="4"/>
        <v>15000</v>
      </c>
      <c r="Q30" s="93">
        <v>0.0454545454545455</v>
      </c>
      <c r="R30" s="84" t="str">
        <f>IFERROR(SUMIF(#REF!,$A30,#REF!),"")</f>
        <v/>
      </c>
      <c r="S30" s="94">
        <v>0.424242424242424</v>
      </c>
      <c r="T30" s="95" t="s">
        <v>101</v>
      </c>
      <c r="U30" s="57" t="e">
        <f t="shared" si="3"/>
        <v>#VALUE!</v>
      </c>
      <c r="X30" s="96"/>
      <c r="Y30">
        <f>O30*J30</f>
        <v>15000</v>
      </c>
    </row>
    <row r="31" customHeight="1" spans="1:25">
      <c r="A31" s="60">
        <v>20230510</v>
      </c>
      <c r="B31" s="60" t="s">
        <v>97</v>
      </c>
      <c r="C31" s="60" t="s">
        <v>98</v>
      </c>
      <c r="D31" s="60" t="s">
        <v>102</v>
      </c>
      <c r="E31" s="60" t="s">
        <v>103</v>
      </c>
      <c r="F31" s="60"/>
      <c r="G31" s="60"/>
      <c r="H31" s="60"/>
      <c r="I31" s="60" t="s">
        <v>104</v>
      </c>
      <c r="J31" s="70">
        <v>53</v>
      </c>
      <c r="K31" s="70">
        <v>513</v>
      </c>
      <c r="L31" s="70">
        <v>1111.5</v>
      </c>
      <c r="M31" s="70">
        <v>598.5</v>
      </c>
      <c r="N31" s="76">
        <v>0.538461538461538</v>
      </c>
      <c r="O31" s="70">
        <v>18.87</v>
      </c>
      <c r="P31" s="77">
        <f t="shared" si="4"/>
        <v>1000.11</v>
      </c>
      <c r="Q31" s="93">
        <v>0.899685110211426</v>
      </c>
      <c r="R31" s="84" t="str">
        <f>IFERROR(SUMIF(#REF!,$A31,#REF!),"")</f>
        <v/>
      </c>
      <c r="S31" s="94">
        <v>0.538461538461538</v>
      </c>
      <c r="T31" s="95" t="s">
        <v>105</v>
      </c>
      <c r="U31" s="57" t="e">
        <f t="shared" si="3"/>
        <v>#VALUE!</v>
      </c>
      <c r="X31" s="96"/>
      <c r="Y31">
        <f>O31*J31</f>
        <v>1000.11</v>
      </c>
    </row>
    <row r="32" s="54" customFormat="1" customHeight="1" spans="1:24">
      <c r="A32" s="62">
        <v>20230511</v>
      </c>
      <c r="B32" s="62" t="s">
        <v>97</v>
      </c>
      <c r="C32" s="62" t="s">
        <v>25</v>
      </c>
      <c r="D32" s="62" t="s">
        <v>91</v>
      </c>
      <c r="E32" s="62" t="s">
        <v>81</v>
      </c>
      <c r="F32" s="62"/>
      <c r="G32" s="62" t="s">
        <v>106</v>
      </c>
      <c r="H32" s="62" t="s">
        <v>54</v>
      </c>
      <c r="I32" s="65" t="s">
        <v>55</v>
      </c>
      <c r="J32" s="73">
        <v>80</v>
      </c>
      <c r="K32" s="73">
        <v>3000</v>
      </c>
      <c r="L32" s="73">
        <v>4051</v>
      </c>
      <c r="M32" s="73">
        <f t="shared" ref="M32:M50" si="6">L32-K32</f>
        <v>1051</v>
      </c>
      <c r="N32" s="74">
        <f t="shared" ref="N32:N50" si="7">IF(AND($M32&lt;&gt;0,$L32&lt;&gt;0),$M32/$L32,"")</f>
        <v>0.259442113058504</v>
      </c>
      <c r="O32" s="73">
        <v>100</v>
      </c>
      <c r="P32" s="72">
        <f t="shared" si="4"/>
        <v>8000</v>
      </c>
      <c r="Q32" s="88">
        <f t="shared" ref="Q32:Q50" si="8">IF(AND($O32&lt;&gt;0,$L32&lt;&gt;0),$O32/$L32,"")</f>
        <v>0.0246852628980499</v>
      </c>
      <c r="R32" s="89" t="str">
        <f>IFERROR(SUMIF(#REF!,$A32,#REF!),"")</f>
        <v/>
      </c>
      <c r="S32" s="90" t="e">
        <f t="shared" ref="S32:S50" si="9">IF(AND(($M32*$J32-$R32)&lt;&gt;0,($L32*$J32)&lt;&gt;0),($M32*$J32-$R32)/($L32*$J32),"")</f>
        <v>#VALUE!</v>
      </c>
      <c r="T32" s="91">
        <v>5911055307</v>
      </c>
      <c r="U32" s="92" t="e">
        <f t="shared" si="3"/>
        <v>#VALUE!</v>
      </c>
      <c r="W32" s="54" t="s">
        <v>107</v>
      </c>
      <c r="X32" s="96">
        <v>45200</v>
      </c>
    </row>
    <row r="33" s="54" customFormat="1" customHeight="1" spans="1:24">
      <c r="A33" s="60">
        <v>20230512</v>
      </c>
      <c r="B33" s="60" t="s">
        <v>108</v>
      </c>
      <c r="C33" s="60" t="s">
        <v>109</v>
      </c>
      <c r="D33" s="60" t="s">
        <v>110</v>
      </c>
      <c r="E33" s="60" t="s">
        <v>111</v>
      </c>
      <c r="F33" s="60" t="s">
        <v>112</v>
      </c>
      <c r="G33" s="60"/>
      <c r="H33" s="61" t="s">
        <v>113</v>
      </c>
      <c r="I33" s="60" t="s">
        <v>36</v>
      </c>
      <c r="J33" s="70">
        <v>294</v>
      </c>
      <c r="K33" s="70">
        <v>557.6</v>
      </c>
      <c r="L33" s="70">
        <v>1752</v>
      </c>
      <c r="M33" s="70">
        <f t="shared" si="6"/>
        <v>1194.4</v>
      </c>
      <c r="N33" s="76">
        <f t="shared" si="7"/>
        <v>0.681735159817352</v>
      </c>
      <c r="O33" s="70">
        <v>100</v>
      </c>
      <c r="P33" s="77">
        <f t="shared" si="4"/>
        <v>29400</v>
      </c>
      <c r="Q33" s="93">
        <f t="shared" si="8"/>
        <v>0.0570776255707763</v>
      </c>
      <c r="R33" s="84" t="str">
        <f>IFERROR(SUMIF(#REF!,$A33,#REF!),"")</f>
        <v/>
      </c>
      <c r="S33" s="94" t="e">
        <f t="shared" si="9"/>
        <v>#VALUE!</v>
      </c>
      <c r="T33" s="95" t="s">
        <v>114</v>
      </c>
      <c r="U33" s="57" t="e">
        <f t="shared" si="3"/>
        <v>#VALUE!</v>
      </c>
      <c r="V33"/>
      <c r="W33"/>
      <c r="X33" s="96"/>
    </row>
    <row r="34" customHeight="1" spans="1:24">
      <c r="A34" s="60">
        <v>20230513</v>
      </c>
      <c r="B34" s="60" t="s">
        <v>108</v>
      </c>
      <c r="C34" s="60" t="s">
        <v>109</v>
      </c>
      <c r="D34" s="60" t="s">
        <v>110</v>
      </c>
      <c r="E34" s="60" t="s">
        <v>111</v>
      </c>
      <c r="F34" s="60" t="s">
        <v>112</v>
      </c>
      <c r="G34" s="60"/>
      <c r="H34" s="60" t="s">
        <v>115</v>
      </c>
      <c r="I34" s="60" t="s">
        <v>116</v>
      </c>
      <c r="J34" s="70">
        <v>405</v>
      </c>
      <c r="K34" s="70">
        <v>2654.87</v>
      </c>
      <c r="L34" s="70">
        <v>3585</v>
      </c>
      <c r="M34" s="70">
        <f t="shared" si="6"/>
        <v>930.13</v>
      </c>
      <c r="N34" s="76">
        <f t="shared" si="7"/>
        <v>0.259450488145049</v>
      </c>
      <c r="O34" s="70">
        <v>67</v>
      </c>
      <c r="P34" s="77">
        <f t="shared" si="4"/>
        <v>27135</v>
      </c>
      <c r="Q34" s="93">
        <f t="shared" si="8"/>
        <v>0.0186889818688982</v>
      </c>
      <c r="R34" s="84" t="str">
        <f>IFERROR(SUMIF(#REF!,$A34,#REF!),"")</f>
        <v/>
      </c>
      <c r="S34" s="94" t="e">
        <f t="shared" si="9"/>
        <v>#VALUE!</v>
      </c>
      <c r="T34" s="95" t="s">
        <v>117</v>
      </c>
      <c r="U34" s="57" t="e">
        <f t="shared" si="3"/>
        <v>#VALUE!</v>
      </c>
      <c r="X34" s="96"/>
    </row>
    <row r="35" customHeight="1" spans="1:24">
      <c r="A35" s="60">
        <v>20230514</v>
      </c>
      <c r="B35" s="60" t="s">
        <v>108</v>
      </c>
      <c r="C35" s="60" t="s">
        <v>109</v>
      </c>
      <c r="D35" s="60" t="s">
        <v>110</v>
      </c>
      <c r="E35" s="60" t="s">
        <v>111</v>
      </c>
      <c r="F35" s="60" t="s">
        <v>112</v>
      </c>
      <c r="G35" s="60"/>
      <c r="H35" s="61" t="s">
        <v>118</v>
      </c>
      <c r="I35" s="60" t="s">
        <v>119</v>
      </c>
      <c r="J35" s="70">
        <v>315</v>
      </c>
      <c r="K35" s="70">
        <v>619.5</v>
      </c>
      <c r="L35" s="70">
        <v>1290</v>
      </c>
      <c r="M35" s="70">
        <f t="shared" si="6"/>
        <v>670.5</v>
      </c>
      <c r="N35" s="76">
        <f t="shared" si="7"/>
        <v>0.519767441860465</v>
      </c>
      <c r="O35" s="70">
        <v>50</v>
      </c>
      <c r="P35" s="77">
        <f t="shared" si="4"/>
        <v>15750</v>
      </c>
      <c r="Q35" s="93">
        <f t="shared" si="8"/>
        <v>0.0387596899224806</v>
      </c>
      <c r="R35" s="84" t="str">
        <f>IFERROR(SUMIF(#REF!,$A35,#REF!),"")</f>
        <v/>
      </c>
      <c r="S35" s="94" t="e">
        <f t="shared" si="9"/>
        <v>#VALUE!</v>
      </c>
      <c r="T35" s="95" t="s">
        <v>120</v>
      </c>
      <c r="U35" s="57" t="e">
        <f t="shared" si="3"/>
        <v>#VALUE!</v>
      </c>
      <c r="X35" s="96"/>
    </row>
    <row r="36" customHeight="1" spans="1:24">
      <c r="A36" s="60">
        <v>20230515</v>
      </c>
      <c r="B36" s="60" t="s">
        <v>108</v>
      </c>
      <c r="C36" s="60" t="s">
        <v>109</v>
      </c>
      <c r="D36" s="60" t="s">
        <v>110</v>
      </c>
      <c r="E36" s="60" t="s">
        <v>111</v>
      </c>
      <c r="F36" s="60" t="s">
        <v>112</v>
      </c>
      <c r="G36" s="60"/>
      <c r="H36" s="60" t="s">
        <v>121</v>
      </c>
      <c r="I36" s="60" t="s">
        <v>122</v>
      </c>
      <c r="J36" s="70">
        <v>80</v>
      </c>
      <c r="K36" s="70">
        <v>1195</v>
      </c>
      <c r="L36" s="70">
        <v>1850</v>
      </c>
      <c r="M36" s="70">
        <f t="shared" si="6"/>
        <v>655</v>
      </c>
      <c r="N36" s="76">
        <f t="shared" si="7"/>
        <v>0.354054054054054</v>
      </c>
      <c r="O36" s="70">
        <v>100</v>
      </c>
      <c r="P36" s="77">
        <f t="shared" si="4"/>
        <v>8000</v>
      </c>
      <c r="Q36" s="93">
        <f t="shared" si="8"/>
        <v>0.0540540540540541</v>
      </c>
      <c r="R36" s="84" t="str">
        <f>IFERROR(SUMIF(#REF!,$A36,#REF!),"")</f>
        <v/>
      </c>
      <c r="S36" s="94" t="e">
        <f t="shared" si="9"/>
        <v>#VALUE!</v>
      </c>
      <c r="T36" s="95" t="s">
        <v>123</v>
      </c>
      <c r="U36" s="57" t="e">
        <f t="shared" si="3"/>
        <v>#VALUE!</v>
      </c>
      <c r="X36" s="96">
        <v>45140</v>
      </c>
    </row>
    <row r="37" customHeight="1" spans="1:24">
      <c r="A37" s="60">
        <v>20230516</v>
      </c>
      <c r="B37" s="60" t="s">
        <v>108</v>
      </c>
      <c r="C37" s="60" t="s">
        <v>109</v>
      </c>
      <c r="D37" s="60" t="s">
        <v>124</v>
      </c>
      <c r="E37" s="60" t="s">
        <v>125</v>
      </c>
      <c r="F37" s="60" t="s">
        <v>126</v>
      </c>
      <c r="G37" s="60"/>
      <c r="H37" s="60" t="s">
        <v>115</v>
      </c>
      <c r="I37" s="60" t="s">
        <v>116</v>
      </c>
      <c r="J37" s="70">
        <v>100</v>
      </c>
      <c r="K37" s="70">
        <v>2654.87</v>
      </c>
      <c r="L37" s="70">
        <v>3585</v>
      </c>
      <c r="M37" s="70">
        <f t="shared" si="6"/>
        <v>930.13</v>
      </c>
      <c r="N37" s="76">
        <f t="shared" si="7"/>
        <v>0.259450488145049</v>
      </c>
      <c r="O37" s="70">
        <v>67</v>
      </c>
      <c r="P37" s="77">
        <f t="shared" si="4"/>
        <v>6700</v>
      </c>
      <c r="Q37" s="93">
        <f t="shared" si="8"/>
        <v>0.0186889818688982</v>
      </c>
      <c r="R37" s="84" t="str">
        <f>IFERROR(SUMIF(#REF!,$A37,#REF!),"")</f>
        <v/>
      </c>
      <c r="S37" s="94" t="e">
        <f t="shared" si="9"/>
        <v>#VALUE!</v>
      </c>
      <c r="T37" s="95">
        <v>4100149014</v>
      </c>
      <c r="U37" s="57" t="e">
        <f t="shared" si="3"/>
        <v>#VALUE!</v>
      </c>
      <c r="X37" s="96"/>
    </row>
    <row r="38" customHeight="1" spans="1:24">
      <c r="A38" s="60">
        <v>20230517</v>
      </c>
      <c r="B38" s="60" t="s">
        <v>108</v>
      </c>
      <c r="C38" s="60" t="s">
        <v>109</v>
      </c>
      <c r="D38" s="60" t="s">
        <v>124</v>
      </c>
      <c r="E38" s="60" t="s">
        <v>125</v>
      </c>
      <c r="F38" s="60" t="s">
        <v>126</v>
      </c>
      <c r="G38" s="60"/>
      <c r="H38" s="61" t="s">
        <v>127</v>
      </c>
      <c r="I38" s="60" t="s">
        <v>119</v>
      </c>
      <c r="J38" s="70">
        <v>80</v>
      </c>
      <c r="K38" s="70">
        <v>796</v>
      </c>
      <c r="L38" s="70">
        <v>2035</v>
      </c>
      <c r="M38" s="70">
        <f t="shared" si="6"/>
        <v>1239</v>
      </c>
      <c r="N38" s="76">
        <f t="shared" si="7"/>
        <v>0.608845208845209</v>
      </c>
      <c r="O38" s="70">
        <v>100</v>
      </c>
      <c r="P38" s="77">
        <f t="shared" si="4"/>
        <v>8000</v>
      </c>
      <c r="Q38" s="93">
        <f t="shared" si="8"/>
        <v>0.0491400491400491</v>
      </c>
      <c r="R38" s="84" t="str">
        <f>IFERROR(SUMIF(#REF!,$A38,#REF!),"")</f>
        <v/>
      </c>
      <c r="S38" s="94" t="e">
        <f t="shared" si="9"/>
        <v>#VALUE!</v>
      </c>
      <c r="T38" s="95" t="s">
        <v>128</v>
      </c>
      <c r="U38" s="57" t="e">
        <f t="shared" si="3"/>
        <v>#VALUE!</v>
      </c>
      <c r="X38" s="96"/>
    </row>
    <row r="39" customHeight="1" spans="1:24">
      <c r="A39" s="60">
        <v>20230518</v>
      </c>
      <c r="B39" s="60" t="s">
        <v>108</v>
      </c>
      <c r="C39" s="60" t="s">
        <v>109</v>
      </c>
      <c r="D39" s="60" t="s">
        <v>129</v>
      </c>
      <c r="E39" s="60" t="s">
        <v>130</v>
      </c>
      <c r="F39" s="60" t="s">
        <v>131</v>
      </c>
      <c r="G39" s="60"/>
      <c r="H39" s="61" t="s">
        <v>127</v>
      </c>
      <c r="I39" s="60" t="s">
        <v>119</v>
      </c>
      <c r="J39" s="70">
        <v>100</v>
      </c>
      <c r="K39" s="70">
        <v>796</v>
      </c>
      <c r="L39" s="70">
        <v>2035</v>
      </c>
      <c r="M39" s="70">
        <f t="shared" si="6"/>
        <v>1239</v>
      </c>
      <c r="N39" s="76">
        <f t="shared" si="7"/>
        <v>0.608845208845209</v>
      </c>
      <c r="O39" s="70">
        <v>200</v>
      </c>
      <c r="P39" s="77">
        <f t="shared" si="4"/>
        <v>20000</v>
      </c>
      <c r="Q39" s="93">
        <f t="shared" si="8"/>
        <v>0.0982800982800983</v>
      </c>
      <c r="R39" s="84" t="str">
        <f>IFERROR(SUMIF(#REF!,$A39,#REF!),"")</f>
        <v/>
      </c>
      <c r="S39" s="94" t="e">
        <f t="shared" si="9"/>
        <v>#VALUE!</v>
      </c>
      <c r="T39" s="95">
        <v>5910243774</v>
      </c>
      <c r="U39" s="57" t="e">
        <f t="shared" si="3"/>
        <v>#VALUE!</v>
      </c>
      <c r="W39" t="s">
        <v>132</v>
      </c>
      <c r="X39" s="96">
        <v>45139</v>
      </c>
    </row>
    <row r="40" customHeight="1" spans="1:24">
      <c r="A40" s="60">
        <v>20230519</v>
      </c>
      <c r="B40" s="60" t="s">
        <v>108</v>
      </c>
      <c r="C40" s="60" t="s">
        <v>109</v>
      </c>
      <c r="D40" s="60" t="s">
        <v>129</v>
      </c>
      <c r="E40" s="60" t="s">
        <v>130</v>
      </c>
      <c r="F40" s="60" t="s">
        <v>133</v>
      </c>
      <c r="G40" s="60"/>
      <c r="H40" s="60" t="s">
        <v>115</v>
      </c>
      <c r="I40" s="60" t="s">
        <v>116</v>
      </c>
      <c r="J40" s="70">
        <v>100</v>
      </c>
      <c r="K40" s="70">
        <v>2565.87</v>
      </c>
      <c r="L40" s="70">
        <v>3585</v>
      </c>
      <c r="M40" s="70">
        <f t="shared" si="6"/>
        <v>1019.13</v>
      </c>
      <c r="N40" s="76">
        <f t="shared" si="7"/>
        <v>0.284276150627615</v>
      </c>
      <c r="O40" s="70">
        <v>70</v>
      </c>
      <c r="P40" s="77">
        <f t="shared" si="4"/>
        <v>7000</v>
      </c>
      <c r="Q40" s="93">
        <f t="shared" si="8"/>
        <v>0.0195258019525802</v>
      </c>
      <c r="R40" s="84" t="str">
        <f>IFERROR(SUMIF(#REF!,$A40,#REF!),"")</f>
        <v/>
      </c>
      <c r="S40" s="94" t="e">
        <f t="shared" si="9"/>
        <v>#VALUE!</v>
      </c>
      <c r="T40" s="95"/>
      <c r="U40" s="57" t="e">
        <f t="shared" si="3"/>
        <v>#VALUE!</v>
      </c>
      <c r="X40" s="96"/>
    </row>
    <row r="41" customHeight="1" spans="1:24">
      <c r="A41" s="60">
        <v>20230520</v>
      </c>
      <c r="B41" s="60" t="s">
        <v>108</v>
      </c>
      <c r="C41" s="60" t="s">
        <v>109</v>
      </c>
      <c r="D41" s="60" t="s">
        <v>134</v>
      </c>
      <c r="E41" s="60" t="s">
        <v>135</v>
      </c>
      <c r="F41" s="60" t="s">
        <v>136</v>
      </c>
      <c r="G41" s="60"/>
      <c r="H41" s="60" t="s">
        <v>137</v>
      </c>
      <c r="I41" s="60" t="s">
        <v>122</v>
      </c>
      <c r="J41" s="70">
        <v>60</v>
      </c>
      <c r="K41" s="70">
        <v>1194</v>
      </c>
      <c r="L41" s="70">
        <v>2050</v>
      </c>
      <c r="M41" s="70">
        <f t="shared" si="6"/>
        <v>856</v>
      </c>
      <c r="N41" s="76">
        <f t="shared" si="7"/>
        <v>0.417560975609756</v>
      </c>
      <c r="O41" s="70">
        <v>100</v>
      </c>
      <c r="P41" s="77">
        <f t="shared" si="4"/>
        <v>6000</v>
      </c>
      <c r="Q41" s="93">
        <f t="shared" si="8"/>
        <v>0.0487804878048781</v>
      </c>
      <c r="R41" s="84" t="str">
        <f>IFERROR(SUMIF(#REF!,$A41,#REF!),"")</f>
        <v/>
      </c>
      <c r="S41" s="94" t="e">
        <f t="shared" si="9"/>
        <v>#VALUE!</v>
      </c>
      <c r="T41" s="95"/>
      <c r="U41" s="57" t="e">
        <f t="shared" si="3"/>
        <v>#VALUE!</v>
      </c>
      <c r="X41" s="96"/>
    </row>
    <row r="42" customHeight="1" spans="1:24">
      <c r="A42" s="60">
        <v>20230521</v>
      </c>
      <c r="B42" s="60" t="s">
        <v>108</v>
      </c>
      <c r="C42" s="60" t="s">
        <v>109</v>
      </c>
      <c r="D42" s="60" t="s">
        <v>134</v>
      </c>
      <c r="E42" s="60" t="s">
        <v>135</v>
      </c>
      <c r="F42" s="60" t="s">
        <v>136</v>
      </c>
      <c r="G42" s="60"/>
      <c r="H42" s="60" t="s">
        <v>138</v>
      </c>
      <c r="I42" s="60" t="s">
        <v>139</v>
      </c>
      <c r="J42" s="70">
        <v>50</v>
      </c>
      <c r="K42" s="70">
        <v>600</v>
      </c>
      <c r="L42" s="70">
        <v>1085</v>
      </c>
      <c r="M42" s="70">
        <f t="shared" si="6"/>
        <v>485</v>
      </c>
      <c r="N42" s="76">
        <f t="shared" si="7"/>
        <v>0.447004608294931</v>
      </c>
      <c r="O42" s="70">
        <v>50</v>
      </c>
      <c r="P42" s="77">
        <f t="shared" si="4"/>
        <v>2500</v>
      </c>
      <c r="Q42" s="93">
        <f t="shared" si="8"/>
        <v>0.0460829493087558</v>
      </c>
      <c r="R42" s="84" t="str">
        <f>IFERROR(SUMIF(#REF!,$A42,#REF!),"")</f>
        <v/>
      </c>
      <c r="S42" s="94" t="e">
        <f t="shared" si="9"/>
        <v>#VALUE!</v>
      </c>
      <c r="T42" s="95"/>
      <c r="U42" s="57" t="e">
        <f t="shared" si="3"/>
        <v>#VALUE!</v>
      </c>
      <c r="X42" s="96"/>
    </row>
    <row r="43" customHeight="1" spans="1:24">
      <c r="A43" s="60">
        <v>20230522</v>
      </c>
      <c r="B43" s="60" t="s">
        <v>108</v>
      </c>
      <c r="C43" s="60" t="s">
        <v>109</v>
      </c>
      <c r="D43" s="60" t="s">
        <v>134</v>
      </c>
      <c r="E43" s="60" t="s">
        <v>135</v>
      </c>
      <c r="F43" s="60" t="s">
        <v>136</v>
      </c>
      <c r="G43" s="60"/>
      <c r="H43" s="60" t="s">
        <v>140</v>
      </c>
      <c r="I43" s="60" t="s">
        <v>141</v>
      </c>
      <c r="J43" s="70">
        <v>39</v>
      </c>
      <c r="K43" s="70">
        <v>1327</v>
      </c>
      <c r="L43" s="70">
        <v>2430</v>
      </c>
      <c r="M43" s="70">
        <f t="shared" si="6"/>
        <v>1103</v>
      </c>
      <c r="N43" s="76">
        <f t="shared" si="7"/>
        <v>0.453909465020576</v>
      </c>
      <c r="O43" s="70">
        <v>100</v>
      </c>
      <c r="P43" s="77">
        <f t="shared" si="4"/>
        <v>3900</v>
      </c>
      <c r="Q43" s="93">
        <f t="shared" si="8"/>
        <v>0.0411522633744856</v>
      </c>
      <c r="R43" s="84" t="str">
        <f>IFERROR(SUMIF(#REF!,$A43,#REF!),"")</f>
        <v/>
      </c>
      <c r="S43" s="94" t="e">
        <f t="shared" si="9"/>
        <v>#VALUE!</v>
      </c>
      <c r="T43" s="95"/>
      <c r="U43" s="57" t="e">
        <f t="shared" si="3"/>
        <v>#VALUE!</v>
      </c>
      <c r="X43" s="96"/>
    </row>
    <row r="44" customHeight="1" spans="1:24">
      <c r="A44" s="60">
        <v>20230523</v>
      </c>
      <c r="B44" s="60" t="s">
        <v>108</v>
      </c>
      <c r="C44" s="60" t="s">
        <v>109</v>
      </c>
      <c r="D44" s="60" t="s">
        <v>134</v>
      </c>
      <c r="E44" s="60" t="s">
        <v>135</v>
      </c>
      <c r="F44" s="60" t="s">
        <v>136</v>
      </c>
      <c r="G44" s="60"/>
      <c r="H44" s="60" t="s">
        <v>142</v>
      </c>
      <c r="I44" s="60" t="s">
        <v>141</v>
      </c>
      <c r="J44" s="70">
        <v>39</v>
      </c>
      <c r="K44" s="70">
        <v>5929</v>
      </c>
      <c r="L44" s="70">
        <v>8700</v>
      </c>
      <c r="M44" s="70">
        <f t="shared" si="6"/>
        <v>2771</v>
      </c>
      <c r="N44" s="76">
        <f t="shared" si="7"/>
        <v>0.318505747126437</v>
      </c>
      <c r="O44" s="70">
        <v>100</v>
      </c>
      <c r="P44" s="77">
        <f t="shared" si="4"/>
        <v>3900</v>
      </c>
      <c r="Q44" s="93">
        <f t="shared" si="8"/>
        <v>0.0114942528735632</v>
      </c>
      <c r="R44" s="84" t="str">
        <f>IFERROR(SUMIF(#REF!,$A44,#REF!),"")</f>
        <v/>
      </c>
      <c r="S44" s="94" t="e">
        <f t="shared" si="9"/>
        <v>#VALUE!</v>
      </c>
      <c r="T44" s="95"/>
      <c r="U44" s="57" t="e">
        <f t="shared" si="3"/>
        <v>#VALUE!</v>
      </c>
      <c r="X44" s="96"/>
    </row>
    <row r="45" customHeight="1" spans="1:24">
      <c r="A45" s="60">
        <v>20230524</v>
      </c>
      <c r="B45" s="60" t="s">
        <v>108</v>
      </c>
      <c r="C45" s="60" t="s">
        <v>109</v>
      </c>
      <c r="D45" s="60" t="s">
        <v>134</v>
      </c>
      <c r="E45" s="60" t="s">
        <v>135</v>
      </c>
      <c r="F45" s="60" t="s">
        <v>136</v>
      </c>
      <c r="G45" s="60"/>
      <c r="H45" s="60" t="s">
        <v>143</v>
      </c>
      <c r="I45" s="56" t="s">
        <v>116</v>
      </c>
      <c r="J45" s="70">
        <v>60</v>
      </c>
      <c r="K45" s="70">
        <v>2035</v>
      </c>
      <c r="L45" s="70">
        <v>2884</v>
      </c>
      <c r="M45" s="70">
        <f t="shared" si="6"/>
        <v>849</v>
      </c>
      <c r="N45" s="76">
        <f t="shared" si="7"/>
        <v>0.294382801664355</v>
      </c>
      <c r="O45" s="70">
        <v>50</v>
      </c>
      <c r="P45" s="77">
        <f t="shared" si="4"/>
        <v>3000</v>
      </c>
      <c r="Q45" s="93">
        <f t="shared" si="8"/>
        <v>0.0173370319001387</v>
      </c>
      <c r="R45" s="84" t="str">
        <f>IFERROR(SUMIF(#REF!,$A45,#REF!),"")</f>
        <v/>
      </c>
      <c r="S45" s="94" t="e">
        <f t="shared" si="9"/>
        <v>#VALUE!</v>
      </c>
      <c r="T45" s="95"/>
      <c r="U45" s="57" t="e">
        <f t="shared" si="3"/>
        <v>#VALUE!</v>
      </c>
      <c r="X45" s="96"/>
    </row>
    <row r="46" customHeight="1" spans="1:24">
      <c r="A46" s="60">
        <v>20230525</v>
      </c>
      <c r="B46" s="60" t="s">
        <v>108</v>
      </c>
      <c r="C46" s="60" t="s">
        <v>109</v>
      </c>
      <c r="D46" s="60" t="s">
        <v>144</v>
      </c>
      <c r="E46" s="60" t="s">
        <v>145</v>
      </c>
      <c r="F46" s="60" t="s">
        <v>146</v>
      </c>
      <c r="G46" s="60"/>
      <c r="H46" s="60" t="s">
        <v>147</v>
      </c>
      <c r="I46" s="56" t="s">
        <v>122</v>
      </c>
      <c r="J46" s="70">
        <v>30</v>
      </c>
      <c r="K46" s="70">
        <v>3097</v>
      </c>
      <c r="L46" s="70">
        <v>4448</v>
      </c>
      <c r="M46" s="70">
        <f t="shared" si="6"/>
        <v>1351</v>
      </c>
      <c r="N46" s="76">
        <f t="shared" si="7"/>
        <v>0.303732014388489</v>
      </c>
      <c r="O46" s="70">
        <v>200</v>
      </c>
      <c r="P46" s="77">
        <f t="shared" si="4"/>
        <v>6000</v>
      </c>
      <c r="Q46" s="93">
        <f t="shared" si="8"/>
        <v>0.0449640287769784</v>
      </c>
      <c r="R46" s="84" t="str">
        <f>IFERROR(SUMIF(#REF!,$A46,#REF!),"")</f>
        <v/>
      </c>
      <c r="S46" s="94" t="e">
        <f t="shared" si="9"/>
        <v>#VALUE!</v>
      </c>
      <c r="T46" s="95">
        <v>3900584689</v>
      </c>
      <c r="U46" s="57" t="e">
        <f t="shared" si="3"/>
        <v>#VALUE!</v>
      </c>
      <c r="W46" t="s">
        <v>30</v>
      </c>
      <c r="X46" s="96">
        <v>45139</v>
      </c>
    </row>
    <row r="47" s="54" customFormat="1" customHeight="1" spans="1:24">
      <c r="A47" s="62">
        <v>20230526</v>
      </c>
      <c r="B47" s="62" t="s">
        <v>148</v>
      </c>
      <c r="C47" s="62" t="s">
        <v>25</v>
      </c>
      <c r="D47" s="62" t="s">
        <v>51</v>
      </c>
      <c r="E47" s="62" t="s">
        <v>81</v>
      </c>
      <c r="F47" s="62"/>
      <c r="G47" s="66">
        <v>45039</v>
      </c>
      <c r="H47" s="62" t="s">
        <v>70</v>
      </c>
      <c r="I47" s="79" t="s">
        <v>70</v>
      </c>
      <c r="J47" s="73">
        <v>20</v>
      </c>
      <c r="K47" s="73">
        <v>557.52</v>
      </c>
      <c r="L47" s="73">
        <v>2059</v>
      </c>
      <c r="M47" s="73">
        <f t="shared" si="6"/>
        <v>1501.48</v>
      </c>
      <c r="N47" s="74">
        <f t="shared" si="7"/>
        <v>0.729227780475959</v>
      </c>
      <c r="O47" s="73">
        <v>100</v>
      </c>
      <c r="P47" s="72">
        <f t="shared" si="4"/>
        <v>2000</v>
      </c>
      <c r="Q47" s="88">
        <f t="shared" si="8"/>
        <v>0.0485672656629432</v>
      </c>
      <c r="R47" s="89" t="str">
        <f>IFERROR(SUMIF(#REF!,$A47,#REF!),"")</f>
        <v/>
      </c>
      <c r="S47" s="90" t="e">
        <f t="shared" si="9"/>
        <v>#VALUE!</v>
      </c>
      <c r="T47" s="91">
        <v>5910334432</v>
      </c>
      <c r="U47" s="92" t="e">
        <f t="shared" si="3"/>
        <v>#VALUE!</v>
      </c>
      <c r="V47" s="54">
        <v>3</v>
      </c>
      <c r="W47" s="54" t="s">
        <v>56</v>
      </c>
      <c r="X47" s="96"/>
    </row>
    <row r="48" s="54" customFormat="1" customHeight="1" spans="1:24">
      <c r="A48" s="62">
        <v>20230527</v>
      </c>
      <c r="B48" s="62" t="s">
        <v>148</v>
      </c>
      <c r="C48" s="62" t="s">
        <v>25</v>
      </c>
      <c r="D48" s="62" t="s">
        <v>91</v>
      </c>
      <c r="E48" s="62" t="s">
        <v>81</v>
      </c>
      <c r="F48" s="62"/>
      <c r="G48" s="66">
        <v>45043</v>
      </c>
      <c r="H48" s="62" t="s">
        <v>74</v>
      </c>
      <c r="I48" s="62" t="s">
        <v>74</v>
      </c>
      <c r="J48" s="73">
        <v>80</v>
      </c>
      <c r="K48" s="73">
        <v>700</v>
      </c>
      <c r="L48" s="73">
        <v>1290</v>
      </c>
      <c r="M48" s="73">
        <f t="shared" si="6"/>
        <v>590</v>
      </c>
      <c r="N48" s="74">
        <f t="shared" si="7"/>
        <v>0.457364341085271</v>
      </c>
      <c r="O48" s="73">
        <v>100</v>
      </c>
      <c r="P48" s="72">
        <f t="shared" si="4"/>
        <v>8000</v>
      </c>
      <c r="Q48" s="88">
        <f t="shared" si="8"/>
        <v>0.0775193798449612</v>
      </c>
      <c r="R48" s="89" t="str">
        <f>IFERROR(SUMIF(#REF!,$A48,#REF!),"")</f>
        <v/>
      </c>
      <c r="S48" s="90" t="e">
        <f t="shared" si="9"/>
        <v>#VALUE!</v>
      </c>
      <c r="T48" s="91">
        <v>5910368849</v>
      </c>
      <c r="U48" s="92" t="e">
        <f t="shared" si="3"/>
        <v>#VALUE!</v>
      </c>
      <c r="V48" s="54">
        <v>4</v>
      </c>
      <c r="W48" s="54" t="s">
        <v>56</v>
      </c>
      <c r="X48" s="96"/>
    </row>
    <row r="49" s="54" customFormat="1" ht="12" customHeight="1" spans="1:24">
      <c r="A49" s="62">
        <v>20230528</v>
      </c>
      <c r="B49" s="62" t="s">
        <v>148</v>
      </c>
      <c r="C49" s="62" t="s">
        <v>25</v>
      </c>
      <c r="D49" s="62" t="s">
        <v>51</v>
      </c>
      <c r="E49" s="62" t="s">
        <v>81</v>
      </c>
      <c r="F49" s="62"/>
      <c r="G49" s="66">
        <v>45045</v>
      </c>
      <c r="H49" s="62" t="s">
        <v>74</v>
      </c>
      <c r="I49" s="62" t="s">
        <v>74</v>
      </c>
      <c r="J49" s="73">
        <v>20</v>
      </c>
      <c r="K49" s="73">
        <v>700</v>
      </c>
      <c r="L49" s="73">
        <v>1290</v>
      </c>
      <c r="M49" s="73">
        <f t="shared" si="6"/>
        <v>590</v>
      </c>
      <c r="N49" s="74">
        <f t="shared" si="7"/>
        <v>0.457364341085271</v>
      </c>
      <c r="O49" s="73">
        <v>100</v>
      </c>
      <c r="P49" s="72">
        <f t="shared" si="4"/>
        <v>2000</v>
      </c>
      <c r="Q49" s="88">
        <f t="shared" si="8"/>
        <v>0.0775193798449612</v>
      </c>
      <c r="R49" s="89" t="str">
        <f>IFERROR(SUMIF(#REF!,$A49,#REF!),"")</f>
        <v/>
      </c>
      <c r="S49" s="90" t="e">
        <f t="shared" si="9"/>
        <v>#VALUE!</v>
      </c>
      <c r="T49" s="91">
        <v>5910334432</v>
      </c>
      <c r="U49" s="92" t="e">
        <f t="shared" si="3"/>
        <v>#VALUE!</v>
      </c>
      <c r="V49" s="54">
        <v>5</v>
      </c>
      <c r="W49" s="54" t="s">
        <v>56</v>
      </c>
      <c r="X49" s="96"/>
    </row>
    <row r="50" s="54" customFormat="1" customHeight="1" spans="1:24">
      <c r="A50" s="62">
        <v>20230529</v>
      </c>
      <c r="B50" s="62" t="s">
        <v>148</v>
      </c>
      <c r="C50" s="62" t="s">
        <v>25</v>
      </c>
      <c r="D50" s="62" t="s">
        <v>149</v>
      </c>
      <c r="E50" s="62" t="s">
        <v>150</v>
      </c>
      <c r="F50" s="62"/>
      <c r="G50" s="66">
        <v>45039</v>
      </c>
      <c r="H50" s="62" t="s">
        <v>151</v>
      </c>
      <c r="I50" s="62" t="s">
        <v>151</v>
      </c>
      <c r="J50" s="73">
        <v>7</v>
      </c>
      <c r="K50" s="73">
        <v>797</v>
      </c>
      <c r="L50" s="73">
        <v>2035</v>
      </c>
      <c r="M50" s="73">
        <f t="shared" si="6"/>
        <v>1238</v>
      </c>
      <c r="N50" s="74">
        <f t="shared" si="7"/>
        <v>0.608353808353808</v>
      </c>
      <c r="O50" s="73">
        <v>100</v>
      </c>
      <c r="P50" s="72">
        <f t="shared" si="4"/>
        <v>700</v>
      </c>
      <c r="Q50" s="88">
        <f t="shared" si="8"/>
        <v>0.0491400491400491</v>
      </c>
      <c r="R50" s="89" t="str">
        <f>IFERROR(SUMIF(#REF!,$A50,#REF!),"")</f>
        <v/>
      </c>
      <c r="S50" s="90" t="e">
        <f t="shared" si="9"/>
        <v>#VALUE!</v>
      </c>
      <c r="T50" s="91">
        <v>5910326937</v>
      </c>
      <c r="U50" s="92" t="e">
        <f t="shared" si="3"/>
        <v>#VALUE!</v>
      </c>
      <c r="V50" s="54">
        <v>2</v>
      </c>
      <c r="W50" s="54" t="s">
        <v>30</v>
      </c>
      <c r="X50" s="96"/>
    </row>
    <row r="51" customHeight="1" spans="1:24">
      <c r="A51" s="60">
        <v>20230530</v>
      </c>
      <c r="B51" s="60" t="s">
        <v>97</v>
      </c>
      <c r="C51" s="60" t="s">
        <v>98</v>
      </c>
      <c r="D51" s="60" t="s">
        <v>152</v>
      </c>
      <c r="E51" s="60" t="s">
        <v>153</v>
      </c>
      <c r="F51" s="60"/>
      <c r="G51" s="69"/>
      <c r="H51" s="60" t="s">
        <v>29</v>
      </c>
      <c r="I51" s="60" t="s">
        <v>154</v>
      </c>
      <c r="J51" s="70">
        <v>20</v>
      </c>
      <c r="K51" s="70">
        <v>5300</v>
      </c>
      <c r="L51" s="70">
        <v>6520</v>
      </c>
      <c r="M51" s="70">
        <v>1220</v>
      </c>
      <c r="N51" s="76">
        <v>0.187116564417178</v>
      </c>
      <c r="O51" s="70">
        <v>100</v>
      </c>
      <c r="P51" s="77">
        <v>2000</v>
      </c>
      <c r="Q51" s="93">
        <v>0.0153374233128834</v>
      </c>
      <c r="R51" s="84" t="str">
        <f>IFERROR(SUMIF(#REF!,$A51,#REF!),"")</f>
        <v/>
      </c>
      <c r="S51" s="94">
        <v>0.187116564417178</v>
      </c>
      <c r="T51" s="95">
        <v>5910321830</v>
      </c>
      <c r="U51" s="57" t="e">
        <f t="shared" si="3"/>
        <v>#VALUE!</v>
      </c>
      <c r="V51">
        <v>1</v>
      </c>
      <c r="W51" t="s">
        <v>30</v>
      </c>
      <c r="X51" s="96">
        <v>45100</v>
      </c>
    </row>
    <row r="52" customHeight="1" spans="1:25">
      <c r="A52" s="60">
        <v>20230531</v>
      </c>
      <c r="B52" s="60" t="s">
        <v>97</v>
      </c>
      <c r="C52" s="60" t="s">
        <v>98</v>
      </c>
      <c r="D52" s="60" t="s">
        <v>155</v>
      </c>
      <c r="E52" s="60" t="s">
        <v>156</v>
      </c>
      <c r="F52" s="60"/>
      <c r="G52" s="69"/>
      <c r="H52" s="60" t="s">
        <v>29</v>
      </c>
      <c r="I52" s="60" t="s">
        <v>157</v>
      </c>
      <c r="J52" s="70">
        <v>5</v>
      </c>
      <c r="K52" s="70">
        <v>3863.426</v>
      </c>
      <c r="L52" s="70">
        <v>4457</v>
      </c>
      <c r="M52" s="70">
        <v>593.574</v>
      </c>
      <c r="N52" s="76">
        <v>0.133177922369307</v>
      </c>
      <c r="O52" s="70">
        <v>50</v>
      </c>
      <c r="P52" s="77">
        <v>250</v>
      </c>
      <c r="Q52" s="93">
        <v>0.0112183082791115</v>
      </c>
      <c r="R52" s="84" t="str">
        <f>IFERROR(SUMIF(#REF!,$A52,#REF!),"")</f>
        <v/>
      </c>
      <c r="S52" s="94">
        <v>0.133177922369307</v>
      </c>
      <c r="T52" s="95">
        <v>4100149588</v>
      </c>
      <c r="U52" s="57" t="e">
        <f t="shared" si="3"/>
        <v>#VALUE!</v>
      </c>
      <c r="X52" s="96"/>
      <c r="Y52">
        <f t="shared" ref="Y52:Y66" si="10">O52*J52</f>
        <v>250</v>
      </c>
    </row>
    <row r="53" customHeight="1" spans="1:25">
      <c r="A53" s="60">
        <v>20230532</v>
      </c>
      <c r="B53" s="60" t="s">
        <v>97</v>
      </c>
      <c r="C53" s="60" t="s">
        <v>98</v>
      </c>
      <c r="D53" s="60" t="s">
        <v>155</v>
      </c>
      <c r="E53" s="60" t="s">
        <v>156</v>
      </c>
      <c r="F53" s="60"/>
      <c r="G53" s="69"/>
      <c r="H53" s="60"/>
      <c r="I53" s="60" t="s">
        <v>158</v>
      </c>
      <c r="J53" s="70">
        <v>11</v>
      </c>
      <c r="K53" s="70">
        <v>3514.15090909</v>
      </c>
      <c r="L53" s="70">
        <v>4795</v>
      </c>
      <c r="M53" s="70">
        <v>1280.84909091</v>
      </c>
      <c r="N53" s="76">
        <v>0.267121812494265</v>
      </c>
      <c r="O53" s="70">
        <v>50</v>
      </c>
      <c r="P53" s="77">
        <v>550</v>
      </c>
      <c r="Q53" s="93">
        <v>0.0104275286757039</v>
      </c>
      <c r="R53" s="84" t="str">
        <f>IFERROR(SUMIF(#REF!,$A53,#REF!),"")</f>
        <v/>
      </c>
      <c r="S53" s="94">
        <v>0.267121812494265</v>
      </c>
      <c r="T53" s="95">
        <v>4100149296</v>
      </c>
      <c r="U53" s="57" t="e">
        <f t="shared" si="3"/>
        <v>#VALUE!</v>
      </c>
      <c r="X53" s="96"/>
      <c r="Y53">
        <f t="shared" si="10"/>
        <v>550</v>
      </c>
    </row>
    <row r="54" customHeight="1" spans="1:25">
      <c r="A54" s="60">
        <v>20230533</v>
      </c>
      <c r="B54" s="60" t="s">
        <v>97</v>
      </c>
      <c r="C54" s="60" t="s">
        <v>98</v>
      </c>
      <c r="D54" s="60" t="s">
        <v>155</v>
      </c>
      <c r="E54" s="60" t="s">
        <v>159</v>
      </c>
      <c r="F54" s="60"/>
      <c r="G54" s="69"/>
      <c r="H54" s="60" t="s">
        <v>160</v>
      </c>
      <c r="I54" s="60" t="s">
        <v>161</v>
      </c>
      <c r="J54" s="70">
        <v>10</v>
      </c>
      <c r="K54" s="70">
        <v>4687.164</v>
      </c>
      <c r="L54" s="70">
        <v>7550</v>
      </c>
      <c r="M54" s="70">
        <v>2862.836</v>
      </c>
      <c r="N54" s="76">
        <v>0.37918357615894</v>
      </c>
      <c r="O54" s="70">
        <v>100</v>
      </c>
      <c r="P54" s="77">
        <v>1000</v>
      </c>
      <c r="Q54" s="93">
        <v>0.0132450331125828</v>
      </c>
      <c r="R54" s="84" t="str">
        <f>IFERROR(SUMIF(#REF!,$A54,#REF!),"")</f>
        <v/>
      </c>
      <c r="S54" s="94">
        <v>0.37918357615894</v>
      </c>
      <c r="T54" s="95">
        <v>5910098919</v>
      </c>
      <c r="U54" s="57" t="e">
        <f t="shared" si="3"/>
        <v>#VALUE!</v>
      </c>
      <c r="X54" s="96"/>
      <c r="Y54">
        <f t="shared" si="10"/>
        <v>1000</v>
      </c>
    </row>
    <row r="55" customHeight="1" spans="1:24">
      <c r="A55" s="60">
        <v>20230534</v>
      </c>
      <c r="B55" s="60" t="s">
        <v>97</v>
      </c>
      <c r="C55" s="60" t="s">
        <v>98</v>
      </c>
      <c r="D55" s="60" t="s">
        <v>152</v>
      </c>
      <c r="E55" s="60" t="s">
        <v>153</v>
      </c>
      <c r="F55" s="60"/>
      <c r="G55" s="69"/>
      <c r="H55" s="60" t="s">
        <v>160</v>
      </c>
      <c r="I55" s="60" t="s">
        <v>162</v>
      </c>
      <c r="J55" s="70">
        <v>20</v>
      </c>
      <c r="K55" s="70">
        <v>3850</v>
      </c>
      <c r="L55" s="70">
        <v>6850</v>
      </c>
      <c r="M55" s="70">
        <v>3000</v>
      </c>
      <c r="N55" s="76">
        <v>0.437956204379562</v>
      </c>
      <c r="O55" s="70">
        <v>100</v>
      </c>
      <c r="P55" s="77">
        <v>2000</v>
      </c>
      <c r="Q55" s="93">
        <v>0.0145985401459854</v>
      </c>
      <c r="R55" s="84" t="str">
        <f>IFERROR(SUMIF(#REF!,$A55,#REF!),"")</f>
        <v/>
      </c>
      <c r="S55" s="94">
        <v>0.437956204379562</v>
      </c>
      <c r="T55" s="95">
        <v>5909829283</v>
      </c>
      <c r="U55" s="57" t="e">
        <f t="shared" si="3"/>
        <v>#VALUE!</v>
      </c>
      <c r="V55">
        <v>2</v>
      </c>
      <c r="W55" t="s">
        <v>49</v>
      </c>
      <c r="X55" s="96">
        <v>45100</v>
      </c>
    </row>
    <row r="56" customHeight="1" spans="1:24">
      <c r="A56" s="60">
        <v>20230535</v>
      </c>
      <c r="B56" s="60" t="s">
        <v>97</v>
      </c>
      <c r="C56" s="60" t="s">
        <v>98</v>
      </c>
      <c r="D56" s="60" t="s">
        <v>152</v>
      </c>
      <c r="E56" s="60" t="s">
        <v>153</v>
      </c>
      <c r="F56" s="60"/>
      <c r="G56" s="69"/>
      <c r="H56" s="60" t="s">
        <v>160</v>
      </c>
      <c r="I56" s="60" t="s">
        <v>162</v>
      </c>
      <c r="J56" s="70">
        <v>20</v>
      </c>
      <c r="K56" s="70">
        <v>3850</v>
      </c>
      <c r="L56" s="70">
        <v>6675</v>
      </c>
      <c r="M56" s="70">
        <v>2825</v>
      </c>
      <c r="N56" s="76">
        <v>0.423220973782772</v>
      </c>
      <c r="O56" s="70">
        <v>100</v>
      </c>
      <c r="P56" s="77">
        <v>2000</v>
      </c>
      <c r="Q56" s="93">
        <v>0.0149812734082397</v>
      </c>
      <c r="R56" s="84" t="str">
        <f>IFERROR(SUMIF(#REF!,$A56,#REF!),"")</f>
        <v/>
      </c>
      <c r="S56" s="94">
        <v>0.423220973782772</v>
      </c>
      <c r="T56" s="95">
        <v>1901091021</v>
      </c>
      <c r="U56" s="57" t="e">
        <f t="shared" si="3"/>
        <v>#VALUE!</v>
      </c>
      <c r="V56">
        <v>3</v>
      </c>
      <c r="W56" t="s">
        <v>163</v>
      </c>
      <c r="X56" s="96">
        <v>45100</v>
      </c>
    </row>
    <row r="57" customHeight="1" spans="1:24">
      <c r="A57" s="60">
        <v>20230536</v>
      </c>
      <c r="B57" s="60" t="s">
        <v>97</v>
      </c>
      <c r="C57" s="60" t="s">
        <v>98</v>
      </c>
      <c r="D57" s="60" t="s">
        <v>152</v>
      </c>
      <c r="E57" s="60" t="s">
        <v>153</v>
      </c>
      <c r="F57" s="60"/>
      <c r="G57" s="69"/>
      <c r="H57" s="60" t="s">
        <v>160</v>
      </c>
      <c r="I57" s="60" t="s">
        <v>164</v>
      </c>
      <c r="J57" s="70">
        <v>20</v>
      </c>
      <c r="K57" s="70">
        <v>3850</v>
      </c>
      <c r="L57" s="70">
        <v>5694</v>
      </c>
      <c r="M57" s="70">
        <v>1844</v>
      </c>
      <c r="N57" s="76">
        <v>0.32384966631542</v>
      </c>
      <c r="O57" s="70">
        <v>100</v>
      </c>
      <c r="P57" s="77">
        <v>2000</v>
      </c>
      <c r="Q57" s="93">
        <v>0.0175623463294696</v>
      </c>
      <c r="R57" s="84" t="str">
        <f>IFERROR(SUMIF(#REF!,$A57,#REF!),"")</f>
        <v/>
      </c>
      <c r="S57" s="94">
        <v>0.32384966631542</v>
      </c>
      <c r="T57" s="95">
        <v>5910376785</v>
      </c>
      <c r="U57" s="57" t="e">
        <f t="shared" si="3"/>
        <v>#VALUE!</v>
      </c>
      <c r="V57">
        <v>4</v>
      </c>
      <c r="W57" t="s">
        <v>56</v>
      </c>
      <c r="X57" s="96">
        <v>45100</v>
      </c>
    </row>
    <row r="58" customHeight="1" spans="1:25">
      <c r="A58" s="60">
        <v>20230537</v>
      </c>
      <c r="B58" s="60" t="s">
        <v>97</v>
      </c>
      <c r="C58" s="60" t="s">
        <v>98</v>
      </c>
      <c r="D58" s="60" t="s">
        <v>155</v>
      </c>
      <c r="E58" s="60" t="s">
        <v>156</v>
      </c>
      <c r="F58" s="60"/>
      <c r="G58" s="69"/>
      <c r="H58" s="60"/>
      <c r="I58" s="60" t="s">
        <v>165</v>
      </c>
      <c r="J58" s="70">
        <v>22</v>
      </c>
      <c r="K58" s="70">
        <v>3362.8318584</v>
      </c>
      <c r="L58" s="70">
        <v>4262</v>
      </c>
      <c r="M58" s="70">
        <v>899.1681416</v>
      </c>
      <c r="N58" s="76">
        <v>0.210973285218207</v>
      </c>
      <c r="O58" s="70">
        <v>50</v>
      </c>
      <c r="P58" s="77">
        <v>1100</v>
      </c>
      <c r="Q58" s="93">
        <v>0.011731581417175</v>
      </c>
      <c r="R58" s="84" t="str">
        <f>IFERROR(SUMIF(#REF!,$A58,#REF!),"")</f>
        <v/>
      </c>
      <c r="S58" s="94">
        <v>0.210973285218207</v>
      </c>
      <c r="T58" s="95">
        <v>4100147694</v>
      </c>
      <c r="U58" s="57" t="e">
        <f t="shared" si="3"/>
        <v>#VALUE!</v>
      </c>
      <c r="X58" s="96"/>
      <c r="Y58">
        <f t="shared" si="10"/>
        <v>1100</v>
      </c>
    </row>
    <row r="59" customHeight="1" spans="1:25">
      <c r="A59" s="60">
        <v>20230538</v>
      </c>
      <c r="B59" s="60" t="s">
        <v>97</v>
      </c>
      <c r="C59" s="60" t="s">
        <v>98</v>
      </c>
      <c r="D59" s="60" t="s">
        <v>155</v>
      </c>
      <c r="E59" s="60" t="s">
        <v>156</v>
      </c>
      <c r="F59" s="60"/>
      <c r="G59" s="69"/>
      <c r="H59" s="60"/>
      <c r="I59" s="60" t="s">
        <v>158</v>
      </c>
      <c r="J59" s="70">
        <v>11</v>
      </c>
      <c r="K59" s="70">
        <v>3534.15090909</v>
      </c>
      <c r="L59" s="70">
        <v>4795</v>
      </c>
      <c r="M59" s="70">
        <v>1260.84909091</v>
      </c>
      <c r="N59" s="76">
        <v>0.262950801023983</v>
      </c>
      <c r="O59" s="70">
        <v>50</v>
      </c>
      <c r="P59" s="77">
        <v>550</v>
      </c>
      <c r="Q59" s="93">
        <v>0.0104275286757039</v>
      </c>
      <c r="R59" s="84" t="str">
        <f>IFERROR(SUMIF(#REF!,$A59,#REF!),"")</f>
        <v/>
      </c>
      <c r="S59" s="94">
        <v>0.262950801023983</v>
      </c>
      <c r="T59" s="95">
        <v>4100149296</v>
      </c>
      <c r="U59" s="57" t="e">
        <f t="shared" si="3"/>
        <v>#VALUE!</v>
      </c>
      <c r="X59" s="96"/>
      <c r="Y59">
        <f t="shared" si="10"/>
        <v>550</v>
      </c>
    </row>
    <row r="60" customHeight="1" spans="1:25">
      <c r="A60" s="60">
        <v>20230539</v>
      </c>
      <c r="B60" s="60" t="s">
        <v>97</v>
      </c>
      <c r="C60" s="60" t="s">
        <v>98</v>
      </c>
      <c r="D60" s="60" t="s">
        <v>166</v>
      </c>
      <c r="E60" s="60" t="s">
        <v>167</v>
      </c>
      <c r="F60" s="60"/>
      <c r="G60" s="69"/>
      <c r="H60" s="60" t="s">
        <v>29</v>
      </c>
      <c r="I60" s="60" t="s">
        <v>168</v>
      </c>
      <c r="J60" s="70">
        <v>1</v>
      </c>
      <c r="K60" s="70">
        <v>5538.96</v>
      </c>
      <c r="L60" s="70">
        <v>6975</v>
      </c>
      <c r="M60" s="70">
        <v>1436.04</v>
      </c>
      <c r="N60" s="76">
        <v>0.205883870967742</v>
      </c>
      <c r="O60" s="70">
        <v>100</v>
      </c>
      <c r="P60" s="77">
        <v>100</v>
      </c>
      <c r="Q60" s="93">
        <v>0.014336917562724</v>
      </c>
      <c r="R60" s="84" t="str">
        <f>IFERROR(SUMIF(#REF!,$A60,#REF!),"")</f>
        <v/>
      </c>
      <c r="S60" s="94">
        <v>0.205883870967742</v>
      </c>
      <c r="T60" s="95">
        <v>4100136417</v>
      </c>
      <c r="U60" s="57" t="e">
        <f t="shared" si="3"/>
        <v>#VALUE!</v>
      </c>
      <c r="X60" s="96"/>
      <c r="Y60">
        <f t="shared" si="10"/>
        <v>100</v>
      </c>
    </row>
    <row r="61" customHeight="1" spans="1:25">
      <c r="A61" s="60">
        <v>20230540</v>
      </c>
      <c r="B61" s="60" t="s">
        <v>97</v>
      </c>
      <c r="C61" s="60" t="s">
        <v>98</v>
      </c>
      <c r="D61" s="60" t="s">
        <v>169</v>
      </c>
      <c r="E61" s="60"/>
      <c r="F61" s="60"/>
      <c r="G61" s="69"/>
      <c r="H61" s="60" t="s">
        <v>29</v>
      </c>
      <c r="I61" s="60" t="s">
        <v>170</v>
      </c>
      <c r="J61" s="70">
        <v>20</v>
      </c>
      <c r="K61" s="70">
        <v>5424.096</v>
      </c>
      <c r="L61" s="70">
        <v>7300</v>
      </c>
      <c r="M61" s="70">
        <v>1875.904</v>
      </c>
      <c r="N61" s="76">
        <v>0.256973150684931</v>
      </c>
      <c r="O61" s="70">
        <v>100</v>
      </c>
      <c r="P61" s="77">
        <v>2000</v>
      </c>
      <c r="Q61" s="93">
        <v>0.0136986301369863</v>
      </c>
      <c r="R61" s="84" t="str">
        <f>IFERROR(SUMIF(#REF!,$A61,#REF!),"")</f>
        <v/>
      </c>
      <c r="S61" s="94">
        <v>0.256973150684932</v>
      </c>
      <c r="T61" s="95">
        <v>5909969020</v>
      </c>
      <c r="U61" s="57" t="e">
        <f t="shared" si="3"/>
        <v>#VALUE!</v>
      </c>
      <c r="X61" s="96"/>
      <c r="Y61">
        <f t="shared" si="10"/>
        <v>2000</v>
      </c>
    </row>
    <row r="62" customHeight="1" spans="1:24">
      <c r="A62" s="60">
        <v>20230541</v>
      </c>
      <c r="B62" s="60" t="s">
        <v>97</v>
      </c>
      <c r="C62" s="60" t="s">
        <v>98</v>
      </c>
      <c r="D62" s="60" t="s">
        <v>152</v>
      </c>
      <c r="E62" s="60" t="s">
        <v>153</v>
      </c>
      <c r="F62" s="60"/>
      <c r="G62" s="69"/>
      <c r="H62" s="60" t="s">
        <v>29</v>
      </c>
      <c r="I62" s="60" t="s">
        <v>171</v>
      </c>
      <c r="J62" s="70">
        <v>10</v>
      </c>
      <c r="K62" s="70">
        <v>5300</v>
      </c>
      <c r="L62" s="70">
        <v>6520</v>
      </c>
      <c r="M62" s="70">
        <v>1220</v>
      </c>
      <c r="N62" s="76">
        <v>0.187116564417178</v>
      </c>
      <c r="O62" s="70">
        <v>100</v>
      </c>
      <c r="P62" s="77">
        <v>1000</v>
      </c>
      <c r="Q62" s="93">
        <v>0.0153374233128834</v>
      </c>
      <c r="R62" s="84" t="str">
        <f>IFERROR(SUMIF(#REF!,$A62,#REF!),"")</f>
        <v/>
      </c>
      <c r="S62" s="94">
        <v>0.187116564417178</v>
      </c>
      <c r="T62" s="95">
        <v>5910376841</v>
      </c>
      <c r="U62" s="57" t="e">
        <f t="shared" si="3"/>
        <v>#VALUE!</v>
      </c>
      <c r="V62">
        <v>5</v>
      </c>
      <c r="W62" t="s">
        <v>56</v>
      </c>
      <c r="X62" s="96">
        <v>45100</v>
      </c>
    </row>
    <row r="63" customHeight="1" spans="1:24">
      <c r="A63" s="60">
        <v>20230542</v>
      </c>
      <c r="B63" s="60" t="s">
        <v>97</v>
      </c>
      <c r="C63" s="60" t="s">
        <v>98</v>
      </c>
      <c r="D63" s="60" t="s">
        <v>152</v>
      </c>
      <c r="E63" s="60" t="s">
        <v>153</v>
      </c>
      <c r="F63" s="60"/>
      <c r="G63" s="69"/>
      <c r="H63" s="60" t="s">
        <v>160</v>
      </c>
      <c r="I63" s="60" t="s">
        <v>164</v>
      </c>
      <c r="J63" s="70">
        <v>20</v>
      </c>
      <c r="K63" s="70">
        <v>3850</v>
      </c>
      <c r="L63" s="70">
        <v>5694</v>
      </c>
      <c r="M63" s="70">
        <v>1844</v>
      </c>
      <c r="N63" s="76">
        <v>0.32384966631542</v>
      </c>
      <c r="O63" s="70">
        <v>100</v>
      </c>
      <c r="P63" s="77">
        <v>2000</v>
      </c>
      <c r="Q63" s="93">
        <v>0.0175623463294696</v>
      </c>
      <c r="R63" s="84" t="str">
        <f>IFERROR(SUMIF(#REF!,$A63,#REF!),"")</f>
        <v/>
      </c>
      <c r="S63" s="94">
        <v>0.32384966631542</v>
      </c>
      <c r="T63" s="95">
        <v>5910376785</v>
      </c>
      <c r="U63" s="57" t="e">
        <f t="shared" si="3"/>
        <v>#VALUE!</v>
      </c>
      <c r="V63">
        <v>6</v>
      </c>
      <c r="W63" t="s">
        <v>56</v>
      </c>
      <c r="X63" s="96">
        <v>45100</v>
      </c>
    </row>
    <row r="64" customHeight="1" spans="1:24">
      <c r="A64" s="60">
        <v>20230543</v>
      </c>
      <c r="B64" s="60" t="s">
        <v>97</v>
      </c>
      <c r="C64" s="60" t="s">
        <v>98</v>
      </c>
      <c r="D64" s="60" t="s">
        <v>152</v>
      </c>
      <c r="E64" s="60" t="s">
        <v>153</v>
      </c>
      <c r="F64" s="60"/>
      <c r="G64" s="69"/>
      <c r="H64" s="60" t="s">
        <v>160</v>
      </c>
      <c r="I64" s="60" t="s">
        <v>164</v>
      </c>
      <c r="J64" s="70">
        <v>20</v>
      </c>
      <c r="K64" s="70">
        <v>3850</v>
      </c>
      <c r="L64" s="70">
        <v>5694</v>
      </c>
      <c r="M64" s="70">
        <v>1844</v>
      </c>
      <c r="N64" s="76">
        <v>0.32384966631542</v>
      </c>
      <c r="O64" s="70">
        <v>100</v>
      </c>
      <c r="P64" s="77">
        <v>2000</v>
      </c>
      <c r="Q64" s="93">
        <v>0.0175623463294696</v>
      </c>
      <c r="R64" s="84" t="str">
        <f>IFERROR(SUMIF(#REF!,$A64,#REF!),"")</f>
        <v/>
      </c>
      <c r="S64" s="94">
        <v>0.32384966631542</v>
      </c>
      <c r="T64" s="95">
        <v>5910514845</v>
      </c>
      <c r="U64" s="57" t="e">
        <f t="shared" si="3"/>
        <v>#VALUE!</v>
      </c>
      <c r="W64" t="s">
        <v>172</v>
      </c>
      <c r="X64" s="96">
        <v>45100</v>
      </c>
    </row>
    <row r="65" customHeight="1" spans="1:25">
      <c r="A65" s="60">
        <v>20230544</v>
      </c>
      <c r="B65" s="60" t="s">
        <v>97</v>
      </c>
      <c r="C65" s="60" t="s">
        <v>98</v>
      </c>
      <c r="D65" s="60" t="s">
        <v>173</v>
      </c>
      <c r="E65" s="60" t="s">
        <v>174</v>
      </c>
      <c r="F65" s="60"/>
      <c r="G65" s="69"/>
      <c r="H65" s="60"/>
      <c r="I65" s="60" t="s">
        <v>175</v>
      </c>
      <c r="J65" s="70">
        <v>100</v>
      </c>
      <c r="K65" s="70">
        <v>2850</v>
      </c>
      <c r="L65" s="70">
        <v>3585</v>
      </c>
      <c r="M65" s="70">
        <v>735</v>
      </c>
      <c r="N65" s="76">
        <v>0.205020920502092</v>
      </c>
      <c r="O65" s="70">
        <v>50</v>
      </c>
      <c r="P65" s="77">
        <v>5000</v>
      </c>
      <c r="Q65" s="93">
        <v>0.0139470013947001</v>
      </c>
      <c r="R65" s="84" t="str">
        <f>IFERROR(SUMIF(#REF!,$A65,#REF!),"")</f>
        <v/>
      </c>
      <c r="S65" s="94">
        <v>0.205020920502092</v>
      </c>
      <c r="T65" s="95">
        <v>4100152826</v>
      </c>
      <c r="U65" s="57" t="e">
        <f t="shared" si="3"/>
        <v>#VALUE!</v>
      </c>
      <c r="X65" s="96"/>
      <c r="Y65">
        <f t="shared" si="10"/>
        <v>5000</v>
      </c>
    </row>
    <row r="66" customHeight="1" spans="1:25">
      <c r="A66" s="60">
        <v>20230545</v>
      </c>
      <c r="B66" s="60" t="s">
        <v>97</v>
      </c>
      <c r="C66" s="60" t="s">
        <v>98</v>
      </c>
      <c r="D66" s="60" t="s">
        <v>166</v>
      </c>
      <c r="E66" s="60" t="s">
        <v>167</v>
      </c>
      <c r="F66" s="60"/>
      <c r="G66" s="69"/>
      <c r="H66" s="60"/>
      <c r="I66" s="60" t="s">
        <v>176</v>
      </c>
      <c r="J66" s="70">
        <v>15</v>
      </c>
      <c r="K66" s="70">
        <v>6720</v>
      </c>
      <c r="L66" s="70"/>
      <c r="M66" s="70">
        <v>-6720</v>
      </c>
      <c r="N66" s="76" t="s">
        <v>101</v>
      </c>
      <c r="O66" s="70"/>
      <c r="P66" s="77">
        <v>0</v>
      </c>
      <c r="Q66" s="93" t="s">
        <v>101</v>
      </c>
      <c r="R66" s="84" t="str">
        <f>IFERROR(SUMIF(#REF!,$A66,#REF!),"")</f>
        <v/>
      </c>
      <c r="S66" s="94" t="s">
        <v>101</v>
      </c>
      <c r="T66" s="95">
        <v>4100135600</v>
      </c>
      <c r="U66" s="57" t="e">
        <f t="shared" si="3"/>
        <v>#VALUE!</v>
      </c>
      <c r="X66" s="96"/>
      <c r="Y66">
        <f t="shared" si="10"/>
        <v>0</v>
      </c>
    </row>
    <row r="67" s="54" customFormat="1" customHeight="1" spans="1:24">
      <c r="A67" s="62">
        <v>20230546</v>
      </c>
      <c r="B67" s="62" t="s">
        <v>97</v>
      </c>
      <c r="C67" s="62" t="s">
        <v>98</v>
      </c>
      <c r="D67" s="62" t="s">
        <v>177</v>
      </c>
      <c r="E67" s="62" t="s">
        <v>178</v>
      </c>
      <c r="F67" s="62"/>
      <c r="G67" s="66"/>
      <c r="H67" s="62"/>
      <c r="I67" s="62"/>
      <c r="J67" s="73"/>
      <c r="K67" s="73"/>
      <c r="L67" s="73"/>
      <c r="M67" s="73">
        <v>0</v>
      </c>
      <c r="N67" s="74" t="s">
        <v>101</v>
      </c>
      <c r="O67" s="73"/>
      <c r="P67" s="72">
        <v>0</v>
      </c>
      <c r="Q67" s="88" t="s">
        <v>101</v>
      </c>
      <c r="R67" s="89" t="str">
        <f>IFERROR(SUMIF(#REF!,$A67,#REF!),"")</f>
        <v/>
      </c>
      <c r="S67" s="90" t="s">
        <v>101</v>
      </c>
      <c r="T67" s="91" t="s">
        <v>101</v>
      </c>
      <c r="U67" s="92" t="e">
        <f t="shared" si="3"/>
        <v>#VALUE!</v>
      </c>
      <c r="V67"/>
      <c r="X67" s="96"/>
    </row>
    <row r="68" customHeight="1" spans="1:25">
      <c r="A68" s="60">
        <v>20230547</v>
      </c>
      <c r="B68" s="60" t="s">
        <v>97</v>
      </c>
      <c r="C68" s="60" t="s">
        <v>98</v>
      </c>
      <c r="D68" s="60"/>
      <c r="E68" s="60" t="s">
        <v>179</v>
      </c>
      <c r="F68" s="60"/>
      <c r="G68" s="69"/>
      <c r="H68" s="60"/>
      <c r="I68" s="60"/>
      <c r="J68" s="70">
        <v>1</v>
      </c>
      <c r="K68" s="70">
        <v>40000</v>
      </c>
      <c r="L68" s="70">
        <v>82367.3</v>
      </c>
      <c r="M68" s="70">
        <v>42367.3</v>
      </c>
      <c r="N68" s="76">
        <v>0.514370387277475</v>
      </c>
      <c r="O68" s="70">
        <v>1000</v>
      </c>
      <c r="P68" s="77">
        <v>1000</v>
      </c>
      <c r="Q68" s="93">
        <v>0.0121407403180631</v>
      </c>
      <c r="R68" s="84" t="str">
        <f>IFERROR(SUMIF(#REF!,$A68,#REF!),"")</f>
        <v/>
      </c>
      <c r="S68" s="94">
        <v>0.514370387277475</v>
      </c>
      <c r="T68" s="95">
        <v>4100133490</v>
      </c>
      <c r="U68" s="57" t="e">
        <f t="shared" si="3"/>
        <v>#VALUE!</v>
      </c>
      <c r="X68" s="96"/>
      <c r="Y68">
        <f>O68*J68</f>
        <v>1000</v>
      </c>
    </row>
    <row r="69" customHeight="1" spans="1:25">
      <c r="A69" s="60">
        <v>20230601</v>
      </c>
      <c r="B69" s="60" t="s">
        <v>180</v>
      </c>
      <c r="C69" s="60" t="s">
        <v>98</v>
      </c>
      <c r="D69" s="60" t="s">
        <v>155</v>
      </c>
      <c r="E69" s="60" t="s">
        <v>156</v>
      </c>
      <c r="F69" s="60"/>
      <c r="G69" s="69"/>
      <c r="H69" s="60"/>
      <c r="I69" s="60" t="s">
        <v>116</v>
      </c>
      <c r="J69" s="70">
        <v>22</v>
      </c>
      <c r="K69" s="70"/>
      <c r="L69" s="70"/>
      <c r="M69" s="70"/>
      <c r="N69" s="76" t="str">
        <f t="shared" ref="N69:N91" si="11">IF(AND($M69&lt;&gt;0,$L69&lt;&gt;0),$M69/$L69,"")</f>
        <v/>
      </c>
      <c r="O69" s="70">
        <v>50</v>
      </c>
      <c r="P69" s="77">
        <f t="shared" ref="P69:P80" si="12">O69*J69</f>
        <v>1100</v>
      </c>
      <c r="Q69" s="93" t="s">
        <v>101</v>
      </c>
      <c r="R69" s="84" t="str">
        <f>IFERROR(SUMIF(#REF!,$A69,#REF!),"")</f>
        <v/>
      </c>
      <c r="S69" s="94" t="s">
        <v>101</v>
      </c>
      <c r="T69" s="95" t="s">
        <v>101</v>
      </c>
      <c r="U69" s="57" t="e">
        <f t="shared" ref="U69:U84" si="13">R69-P69</f>
        <v>#VALUE!</v>
      </c>
      <c r="X69" s="96"/>
      <c r="Y69">
        <f>O69*J69</f>
        <v>1100</v>
      </c>
    </row>
    <row r="70" s="54" customFormat="1" customHeight="1" spans="1:24">
      <c r="A70" s="62">
        <v>20230602</v>
      </c>
      <c r="B70" s="62" t="s">
        <v>181</v>
      </c>
      <c r="C70" s="62" t="s">
        <v>25</v>
      </c>
      <c r="D70" s="62" t="s">
        <v>182</v>
      </c>
      <c r="E70" s="62" t="s">
        <v>183</v>
      </c>
      <c r="F70" s="62"/>
      <c r="G70" s="66" t="s">
        <v>88</v>
      </c>
      <c r="H70" s="62" t="s">
        <v>70</v>
      </c>
      <c r="I70" s="62" t="s">
        <v>70</v>
      </c>
      <c r="J70" s="73">
        <v>20</v>
      </c>
      <c r="K70" s="73">
        <v>557.52</v>
      </c>
      <c r="L70" s="73">
        <v>2059</v>
      </c>
      <c r="M70" s="73">
        <f t="shared" ref="M70:M90" si="14">L70-K70</f>
        <v>1501.48</v>
      </c>
      <c r="N70" s="74">
        <f t="shared" si="11"/>
        <v>0.729227780475959</v>
      </c>
      <c r="O70" s="73">
        <v>100</v>
      </c>
      <c r="P70" s="72">
        <f t="shared" si="12"/>
        <v>2000</v>
      </c>
      <c r="Q70" s="88">
        <f t="shared" ref="Q70:Q90" si="15">IF(AND($O70&lt;&gt;0,$L70&lt;&gt;0),$O70/$L70,"")</f>
        <v>0.0485672656629432</v>
      </c>
      <c r="R70" s="89" t="str">
        <f>IFERROR(SUMIF(#REF!,$A70,#REF!),"")</f>
        <v/>
      </c>
      <c r="S70" s="90" t="e">
        <f t="shared" ref="S70:S90" si="16">IF(AND(($M70*$J70-$R70)&lt;&gt;0,($L70*$J70)&lt;&gt;0),($M70*$J70-$R70)/($L70*$J70),"")</f>
        <v>#VALUE!</v>
      </c>
      <c r="T70" s="91">
        <v>5910893881</v>
      </c>
      <c r="U70" s="92" t="e">
        <f t="shared" si="13"/>
        <v>#VALUE!</v>
      </c>
      <c r="W70" s="54" t="s">
        <v>184</v>
      </c>
      <c r="X70" s="96">
        <v>45161</v>
      </c>
    </row>
    <row r="71" s="54" customFormat="1" customHeight="1" spans="1:24">
      <c r="A71" s="67">
        <v>20230603</v>
      </c>
      <c r="B71" s="67" t="s">
        <v>181</v>
      </c>
      <c r="C71" s="67" t="s">
        <v>25</v>
      </c>
      <c r="D71" s="67" t="s">
        <v>182</v>
      </c>
      <c r="E71" s="67" t="s">
        <v>185</v>
      </c>
      <c r="F71" s="67"/>
      <c r="G71" s="68" t="s">
        <v>88</v>
      </c>
      <c r="H71" s="67" t="s">
        <v>186</v>
      </c>
      <c r="I71" s="67" t="s">
        <v>186</v>
      </c>
      <c r="J71" s="81">
        <v>30</v>
      </c>
      <c r="K71" s="81">
        <v>425</v>
      </c>
      <c r="L71" s="81">
        <v>1200</v>
      </c>
      <c r="M71" s="81">
        <f t="shared" si="14"/>
        <v>775</v>
      </c>
      <c r="N71" s="82">
        <f t="shared" si="11"/>
        <v>0.645833333333333</v>
      </c>
      <c r="O71" s="81">
        <v>100</v>
      </c>
      <c r="P71" s="83">
        <f t="shared" si="12"/>
        <v>3000</v>
      </c>
      <c r="Q71" s="98">
        <f t="shared" si="15"/>
        <v>0.0833333333333333</v>
      </c>
      <c r="R71" s="99" t="str">
        <f>IFERROR(SUMIF(#REF!,$A71,#REF!),"")</f>
        <v/>
      </c>
      <c r="S71" s="100" t="e">
        <f t="shared" si="16"/>
        <v>#VALUE!</v>
      </c>
      <c r="T71" s="91" t="str">
        <f>IFERROR(VLOOKUP(A71,[1]商务费用支付申请!A:B,2,0),"")</f>
        <v/>
      </c>
      <c r="U71" s="101" t="e">
        <f t="shared" si="13"/>
        <v>#VALUE!</v>
      </c>
      <c r="V71" s="55" t="s">
        <v>187</v>
      </c>
      <c r="W71" s="55"/>
      <c r="X71" s="96"/>
    </row>
    <row r="72" s="54" customFormat="1" customHeight="1" spans="1:24">
      <c r="A72" s="62">
        <v>20230604</v>
      </c>
      <c r="B72" s="62" t="s">
        <v>181</v>
      </c>
      <c r="C72" s="62" t="s">
        <v>25</v>
      </c>
      <c r="D72" s="62" t="s">
        <v>72</v>
      </c>
      <c r="E72" s="62" t="s">
        <v>73</v>
      </c>
      <c r="F72" s="62"/>
      <c r="G72" s="62" t="s">
        <v>88</v>
      </c>
      <c r="H72" s="62" t="s">
        <v>188</v>
      </c>
      <c r="I72" s="62" t="s">
        <v>189</v>
      </c>
      <c r="J72" s="73">
        <v>17</v>
      </c>
      <c r="K72" s="73">
        <v>1195</v>
      </c>
      <c r="L72" s="73">
        <v>2050</v>
      </c>
      <c r="M72" s="73">
        <f t="shared" si="14"/>
        <v>855</v>
      </c>
      <c r="N72" s="74">
        <f t="shared" si="11"/>
        <v>0.417073170731707</v>
      </c>
      <c r="O72" s="73">
        <v>100</v>
      </c>
      <c r="P72" s="72">
        <f t="shared" si="12"/>
        <v>1700</v>
      </c>
      <c r="Q72" s="88">
        <f t="shared" si="15"/>
        <v>0.0487804878048781</v>
      </c>
      <c r="R72" s="89" t="str">
        <f>IFERROR(SUMIF(#REF!,$A72,#REF!),"")</f>
        <v/>
      </c>
      <c r="S72" s="90" t="e">
        <f t="shared" si="16"/>
        <v>#VALUE!</v>
      </c>
      <c r="T72" s="91">
        <v>5910697606</v>
      </c>
      <c r="U72" s="92" t="e">
        <f t="shared" si="13"/>
        <v>#VALUE!</v>
      </c>
      <c r="W72" s="54" t="s">
        <v>46</v>
      </c>
      <c r="X72" s="96">
        <v>45139</v>
      </c>
    </row>
    <row r="73" s="54" customFormat="1" customHeight="1" spans="1:24">
      <c r="A73" s="62">
        <v>20230605</v>
      </c>
      <c r="B73" s="62" t="s">
        <v>181</v>
      </c>
      <c r="C73" s="62" t="s">
        <v>25</v>
      </c>
      <c r="D73" s="62" t="s">
        <v>72</v>
      </c>
      <c r="E73" s="62" t="s">
        <v>73</v>
      </c>
      <c r="F73" s="62"/>
      <c r="G73" s="62" t="s">
        <v>88</v>
      </c>
      <c r="H73" s="62" t="s">
        <v>74</v>
      </c>
      <c r="I73" s="62" t="s">
        <v>74</v>
      </c>
      <c r="J73" s="73">
        <v>82</v>
      </c>
      <c r="K73" s="73">
        <v>700</v>
      </c>
      <c r="L73" s="73">
        <v>1290</v>
      </c>
      <c r="M73" s="73">
        <f t="shared" si="14"/>
        <v>590</v>
      </c>
      <c r="N73" s="74">
        <f t="shared" si="11"/>
        <v>0.457364341085271</v>
      </c>
      <c r="O73" s="73">
        <v>100</v>
      </c>
      <c r="P73" s="72">
        <f t="shared" si="12"/>
        <v>8200</v>
      </c>
      <c r="Q73" s="88">
        <f t="shared" si="15"/>
        <v>0.0775193798449612</v>
      </c>
      <c r="R73" s="89" t="str">
        <f>IFERROR(SUMIF(#REF!,$A73,#REF!),"")</f>
        <v/>
      </c>
      <c r="S73" s="90" t="e">
        <f t="shared" si="16"/>
        <v>#VALUE!</v>
      </c>
      <c r="T73" s="91">
        <v>5910736432</v>
      </c>
      <c r="U73" s="92" t="e">
        <f t="shared" si="13"/>
        <v>#VALUE!</v>
      </c>
      <c r="W73" s="54" t="s">
        <v>46</v>
      </c>
      <c r="X73" s="96">
        <v>45139</v>
      </c>
    </row>
    <row r="74" s="55" customFormat="1" customHeight="1" spans="1:24">
      <c r="A74" s="67">
        <v>20230606</v>
      </c>
      <c r="B74" s="67" t="s">
        <v>181</v>
      </c>
      <c r="C74" s="67" t="s">
        <v>25</v>
      </c>
      <c r="D74" s="67" t="s">
        <v>190</v>
      </c>
      <c r="E74" s="67" t="s">
        <v>191</v>
      </c>
      <c r="F74" s="67"/>
      <c r="G74" s="67" t="s">
        <v>88</v>
      </c>
      <c r="H74" s="67" t="s">
        <v>192</v>
      </c>
      <c r="I74" s="67" t="s">
        <v>193</v>
      </c>
      <c r="J74" s="81">
        <v>20</v>
      </c>
      <c r="K74" s="81">
        <v>1577</v>
      </c>
      <c r="L74" s="81">
        <v>3800</v>
      </c>
      <c r="M74" s="81">
        <f t="shared" si="14"/>
        <v>2223</v>
      </c>
      <c r="N74" s="82">
        <f t="shared" si="11"/>
        <v>0.585</v>
      </c>
      <c r="O74" s="81">
        <v>100</v>
      </c>
      <c r="P74" s="83">
        <f t="shared" si="12"/>
        <v>2000</v>
      </c>
      <c r="Q74" s="98">
        <f t="shared" si="15"/>
        <v>0.0263157894736842</v>
      </c>
      <c r="R74" s="99" t="str">
        <f>IFERROR(SUMIF(#REF!,$A74,#REF!),"")</f>
        <v/>
      </c>
      <c r="S74" s="100" t="e">
        <f t="shared" si="16"/>
        <v>#VALUE!</v>
      </c>
      <c r="T74" s="91" t="str">
        <f>IFERROR(VLOOKUP(A74,[1]商务费用支付申请!A:B,2,0),"")</f>
        <v/>
      </c>
      <c r="U74" s="101" t="e">
        <f t="shared" si="13"/>
        <v>#VALUE!</v>
      </c>
      <c r="V74" s="54"/>
      <c r="X74" s="102"/>
    </row>
    <row r="75" s="55" customFormat="1" customHeight="1" spans="1:24">
      <c r="A75" s="67">
        <v>20230607</v>
      </c>
      <c r="B75" s="67" t="s">
        <v>181</v>
      </c>
      <c r="C75" s="67" t="s">
        <v>25</v>
      </c>
      <c r="D75" s="67" t="s">
        <v>190</v>
      </c>
      <c r="E75" s="67" t="s">
        <v>191</v>
      </c>
      <c r="F75" s="67"/>
      <c r="G75" s="67" t="s">
        <v>88</v>
      </c>
      <c r="H75" s="67" t="s">
        <v>194</v>
      </c>
      <c r="I75" s="67" t="s">
        <v>195</v>
      </c>
      <c r="J75" s="81">
        <v>5</v>
      </c>
      <c r="K75" s="81">
        <v>1422</v>
      </c>
      <c r="L75" s="81">
        <v>3300</v>
      </c>
      <c r="M75" s="81">
        <f t="shared" si="14"/>
        <v>1878</v>
      </c>
      <c r="N75" s="82">
        <f t="shared" si="11"/>
        <v>0.569090909090909</v>
      </c>
      <c r="O75" s="81">
        <v>100</v>
      </c>
      <c r="P75" s="83">
        <f t="shared" si="12"/>
        <v>500</v>
      </c>
      <c r="Q75" s="98">
        <f t="shared" si="15"/>
        <v>0.0303030303030303</v>
      </c>
      <c r="R75" s="99" t="str">
        <f>IFERROR(SUMIF(#REF!,$A75,#REF!),"")</f>
        <v/>
      </c>
      <c r="S75" s="100" t="e">
        <f t="shared" si="16"/>
        <v>#VALUE!</v>
      </c>
      <c r="T75" s="91"/>
      <c r="U75" s="101" t="e">
        <f t="shared" si="13"/>
        <v>#VALUE!</v>
      </c>
      <c r="V75" s="54">
        <v>5</v>
      </c>
      <c r="W75" s="55" t="s">
        <v>56</v>
      </c>
      <c r="X75" s="102"/>
    </row>
    <row r="76" s="55" customFormat="1" customHeight="1" spans="1:24">
      <c r="A76" s="67">
        <v>20230608</v>
      </c>
      <c r="B76" s="103" t="s">
        <v>196</v>
      </c>
      <c r="C76" s="67" t="s">
        <v>25</v>
      </c>
      <c r="D76" s="103" t="s">
        <v>41</v>
      </c>
      <c r="E76" s="103" t="s">
        <v>42</v>
      </c>
      <c r="F76" s="103"/>
      <c r="G76" s="67" t="s">
        <v>88</v>
      </c>
      <c r="H76" s="103" t="s">
        <v>197</v>
      </c>
      <c r="I76" s="103" t="s">
        <v>44</v>
      </c>
      <c r="J76" s="83">
        <v>200</v>
      </c>
      <c r="K76" s="83">
        <v>2270</v>
      </c>
      <c r="L76" s="83">
        <v>2837</v>
      </c>
      <c r="M76" s="81">
        <f t="shared" si="14"/>
        <v>567</v>
      </c>
      <c r="N76" s="106">
        <f t="shared" si="11"/>
        <v>0.199859005992245</v>
      </c>
      <c r="O76" s="83">
        <v>50</v>
      </c>
      <c r="P76" s="83">
        <f t="shared" si="12"/>
        <v>10000</v>
      </c>
      <c r="Q76" s="110">
        <f t="shared" si="15"/>
        <v>0.0176242509693338</v>
      </c>
      <c r="R76" s="99" t="str">
        <f>IFERROR(SUMIF(#REF!,$A76,#REF!),"")</f>
        <v/>
      </c>
      <c r="S76" s="111" t="e">
        <f t="shared" si="16"/>
        <v>#VALUE!</v>
      </c>
      <c r="T76" s="91" t="str">
        <f>IFERROR(VLOOKUP(A76,[1]商务费用支付申请!A:B,2,0),"")</f>
        <v/>
      </c>
      <c r="U76" s="101" t="e">
        <f t="shared" si="13"/>
        <v>#VALUE!</v>
      </c>
      <c r="V76" s="54"/>
      <c r="X76" s="102"/>
    </row>
    <row r="77" s="54" customFormat="1" customHeight="1" spans="1:24">
      <c r="A77" s="62">
        <v>20230609</v>
      </c>
      <c r="B77" s="104" t="s">
        <v>198</v>
      </c>
      <c r="C77" s="62" t="s">
        <v>25</v>
      </c>
      <c r="D77" s="62" t="s">
        <v>51</v>
      </c>
      <c r="E77" s="62" t="s">
        <v>81</v>
      </c>
      <c r="F77" s="62"/>
      <c r="G77" s="62" t="s">
        <v>199</v>
      </c>
      <c r="H77" s="62" t="s">
        <v>188</v>
      </c>
      <c r="I77" s="62" t="s">
        <v>189</v>
      </c>
      <c r="J77" s="73">
        <v>30</v>
      </c>
      <c r="K77" s="73">
        <v>1195</v>
      </c>
      <c r="L77" s="73">
        <v>2050</v>
      </c>
      <c r="M77" s="73">
        <f t="shared" si="14"/>
        <v>855</v>
      </c>
      <c r="N77" s="74">
        <f t="shared" si="11"/>
        <v>0.417073170731707</v>
      </c>
      <c r="O77" s="73">
        <v>100</v>
      </c>
      <c r="P77" s="72">
        <f t="shared" si="12"/>
        <v>3000</v>
      </c>
      <c r="Q77" s="88">
        <f t="shared" si="15"/>
        <v>0.0487804878048781</v>
      </c>
      <c r="R77" s="89" t="str">
        <f>IFERROR(SUMIF(#REF!,$A77,#REF!),"")</f>
        <v/>
      </c>
      <c r="S77" s="90" t="e">
        <f t="shared" si="16"/>
        <v>#VALUE!</v>
      </c>
      <c r="T77" s="91">
        <v>4100164700</v>
      </c>
      <c r="U77" s="92" t="e">
        <f t="shared" si="13"/>
        <v>#VALUE!</v>
      </c>
      <c r="V77"/>
      <c r="W77" s="54" t="s">
        <v>200</v>
      </c>
      <c r="X77" s="96">
        <v>45200</v>
      </c>
    </row>
    <row r="78" s="54" customFormat="1" customHeight="1" spans="1:24">
      <c r="A78" s="62">
        <v>20230616</v>
      </c>
      <c r="B78" s="62" t="s">
        <v>201</v>
      </c>
      <c r="C78" s="62" t="s">
        <v>25</v>
      </c>
      <c r="D78" s="62" t="s">
        <v>51</v>
      </c>
      <c r="E78" s="62" t="s">
        <v>81</v>
      </c>
      <c r="F78" s="62"/>
      <c r="G78" s="62" t="s">
        <v>199</v>
      </c>
      <c r="H78" s="62" t="s">
        <v>74</v>
      </c>
      <c r="I78" s="62" t="s">
        <v>74</v>
      </c>
      <c r="J78" s="73">
        <v>120</v>
      </c>
      <c r="K78" s="73">
        <v>700</v>
      </c>
      <c r="L78" s="73">
        <v>1290</v>
      </c>
      <c r="M78" s="73">
        <f t="shared" si="14"/>
        <v>590</v>
      </c>
      <c r="N78" s="74">
        <f t="shared" si="11"/>
        <v>0.457364341085271</v>
      </c>
      <c r="O78" s="73">
        <v>100</v>
      </c>
      <c r="P78" s="72">
        <f t="shared" si="12"/>
        <v>12000</v>
      </c>
      <c r="Q78" s="88">
        <f t="shared" si="15"/>
        <v>0.0775193798449612</v>
      </c>
      <c r="R78" s="89" t="str">
        <f>IFERROR(SUMIF(#REF!,$A78,#REF!),"")</f>
        <v/>
      </c>
      <c r="S78" s="90" t="e">
        <f t="shared" si="16"/>
        <v>#VALUE!</v>
      </c>
      <c r="T78" s="91">
        <v>5911055383</v>
      </c>
      <c r="U78" s="92" t="e">
        <f t="shared" si="13"/>
        <v>#VALUE!</v>
      </c>
      <c r="W78" s="54" t="s">
        <v>107</v>
      </c>
      <c r="X78" s="96">
        <v>45200</v>
      </c>
    </row>
    <row r="79" s="54" customFormat="1" customHeight="1" spans="1:24">
      <c r="A79" s="62">
        <v>20230610</v>
      </c>
      <c r="B79" s="62" t="s">
        <v>201</v>
      </c>
      <c r="C79" s="62" t="s">
        <v>25</v>
      </c>
      <c r="D79" s="62" t="s">
        <v>51</v>
      </c>
      <c r="E79" s="62" t="s">
        <v>81</v>
      </c>
      <c r="F79" s="62"/>
      <c r="G79" s="62" t="s">
        <v>202</v>
      </c>
      <c r="H79" s="105" t="s">
        <v>188</v>
      </c>
      <c r="I79" s="105" t="s">
        <v>189</v>
      </c>
      <c r="J79" s="105">
        <v>30</v>
      </c>
      <c r="K79" s="105">
        <v>1195</v>
      </c>
      <c r="L79" s="105">
        <v>2050</v>
      </c>
      <c r="M79" s="105">
        <f t="shared" si="14"/>
        <v>855</v>
      </c>
      <c r="N79" s="107">
        <f t="shared" si="11"/>
        <v>0.417073170731707</v>
      </c>
      <c r="O79" s="105">
        <v>100</v>
      </c>
      <c r="P79" s="72">
        <f t="shared" si="12"/>
        <v>3000</v>
      </c>
      <c r="Q79" s="88">
        <f t="shared" si="15"/>
        <v>0.0487804878048781</v>
      </c>
      <c r="R79" s="89" t="str">
        <f>IFERROR(SUMIF(#REF!,$A79,#REF!),"")</f>
        <v/>
      </c>
      <c r="S79" s="90" t="e">
        <f t="shared" si="16"/>
        <v>#VALUE!</v>
      </c>
      <c r="T79" s="91"/>
      <c r="U79" s="92" t="e">
        <f t="shared" si="13"/>
        <v>#VALUE!</v>
      </c>
      <c r="X79" s="96"/>
    </row>
    <row r="80" s="54" customFormat="1" customHeight="1" spans="1:24">
      <c r="A80" s="62">
        <v>20230611</v>
      </c>
      <c r="B80" s="62" t="s">
        <v>201</v>
      </c>
      <c r="C80" s="62" t="s">
        <v>25</v>
      </c>
      <c r="D80" s="62" t="s">
        <v>72</v>
      </c>
      <c r="E80" s="62" t="s">
        <v>73</v>
      </c>
      <c r="F80" s="62"/>
      <c r="G80" s="62" t="s">
        <v>203</v>
      </c>
      <c r="H80" s="62" t="s">
        <v>151</v>
      </c>
      <c r="I80" s="65" t="s">
        <v>151</v>
      </c>
      <c r="J80" s="73">
        <v>5</v>
      </c>
      <c r="K80" s="73">
        <v>797</v>
      </c>
      <c r="L80" s="73">
        <v>2035</v>
      </c>
      <c r="M80" s="73">
        <f t="shared" si="14"/>
        <v>1238</v>
      </c>
      <c r="N80" s="74">
        <f t="shared" si="11"/>
        <v>0.608353808353808</v>
      </c>
      <c r="O80" s="73">
        <v>100</v>
      </c>
      <c r="P80" s="72">
        <f t="shared" si="12"/>
        <v>500</v>
      </c>
      <c r="Q80" s="88">
        <f t="shared" si="15"/>
        <v>0.0491400491400491</v>
      </c>
      <c r="R80" s="89" t="str">
        <f>IFERROR(SUMIF(#REF!,$A80,#REF!),"")</f>
        <v/>
      </c>
      <c r="S80" s="90" t="e">
        <f t="shared" si="16"/>
        <v>#VALUE!</v>
      </c>
      <c r="T80" s="91">
        <v>5910563564</v>
      </c>
      <c r="U80" s="92" t="e">
        <f t="shared" si="13"/>
        <v>#VALUE!</v>
      </c>
      <c r="X80" s="96"/>
    </row>
    <row r="81" customHeight="1" spans="1:24">
      <c r="A81" s="60">
        <v>20230612</v>
      </c>
      <c r="B81" s="60" t="s">
        <v>180</v>
      </c>
      <c r="C81" s="60" t="s">
        <v>98</v>
      </c>
      <c r="D81" s="60" t="s">
        <v>152</v>
      </c>
      <c r="E81" s="60" t="s">
        <v>153</v>
      </c>
      <c r="F81" s="60"/>
      <c r="G81" s="60"/>
      <c r="H81" s="60" t="s">
        <v>160</v>
      </c>
      <c r="I81" s="86" t="s">
        <v>164</v>
      </c>
      <c r="J81" s="70">
        <v>20</v>
      </c>
      <c r="K81" s="70">
        <v>3850</v>
      </c>
      <c r="L81" s="70">
        <v>5694</v>
      </c>
      <c r="M81" s="70">
        <f t="shared" si="14"/>
        <v>1844</v>
      </c>
      <c r="N81" s="76">
        <f t="shared" si="11"/>
        <v>0.32384966631542</v>
      </c>
      <c r="O81" s="70">
        <v>100</v>
      </c>
      <c r="P81" s="77">
        <f>J81*O81</f>
        <v>2000</v>
      </c>
      <c r="Q81" s="93">
        <f t="shared" si="15"/>
        <v>0.0175623463294696</v>
      </c>
      <c r="R81" s="84" t="str">
        <f>IFERROR(SUMIF(#REF!,$A81,#REF!),"")</f>
        <v/>
      </c>
      <c r="S81" s="90" t="e">
        <f t="shared" si="16"/>
        <v>#VALUE!</v>
      </c>
      <c r="T81" s="95">
        <v>5910660985</v>
      </c>
      <c r="U81" s="57" t="e">
        <f t="shared" si="13"/>
        <v>#VALUE!</v>
      </c>
      <c r="W81" t="s">
        <v>172</v>
      </c>
      <c r="X81" s="96">
        <v>45100</v>
      </c>
    </row>
    <row r="82" s="54" customFormat="1" customHeight="1" spans="1:24">
      <c r="A82" s="62">
        <v>20230613</v>
      </c>
      <c r="B82" s="62" t="s">
        <v>204</v>
      </c>
      <c r="C82" s="62" t="s">
        <v>98</v>
      </c>
      <c r="D82" s="62" t="s">
        <v>205</v>
      </c>
      <c r="E82" s="62" t="s">
        <v>206</v>
      </c>
      <c r="F82" s="62"/>
      <c r="G82" s="62"/>
      <c r="H82" s="62"/>
      <c r="I82" s="65" t="s">
        <v>207</v>
      </c>
      <c r="J82" s="73">
        <v>2</v>
      </c>
      <c r="K82" s="73">
        <v>2667.88</v>
      </c>
      <c r="L82" s="108">
        <v>3805.31</v>
      </c>
      <c r="M82" s="73">
        <f t="shared" si="14"/>
        <v>1137.43</v>
      </c>
      <c r="N82" s="74">
        <f t="shared" si="11"/>
        <v>0.298906002401907</v>
      </c>
      <c r="O82" s="73">
        <v>655</v>
      </c>
      <c r="P82" s="72">
        <f>J82*O82</f>
        <v>1310</v>
      </c>
      <c r="Q82" s="88">
        <f t="shared" si="15"/>
        <v>0.172127894967821</v>
      </c>
      <c r="R82" s="89" t="str">
        <f>IFERROR(SUMIF(#REF!,$A82,#REF!),"")</f>
        <v/>
      </c>
      <c r="S82" s="90" t="e">
        <f t="shared" si="16"/>
        <v>#VALUE!</v>
      </c>
      <c r="T82" s="73" t="s">
        <v>208</v>
      </c>
      <c r="U82" s="92" t="e">
        <f t="shared" si="13"/>
        <v>#VALUE!</v>
      </c>
      <c r="V82"/>
      <c r="X82" s="96"/>
    </row>
    <row r="83" s="54" customFormat="1" customHeight="1" spans="1:24">
      <c r="A83" s="62">
        <v>20230614</v>
      </c>
      <c r="B83" s="62" t="s">
        <v>204</v>
      </c>
      <c r="C83" s="62" t="s">
        <v>98</v>
      </c>
      <c r="D83" s="62" t="s">
        <v>205</v>
      </c>
      <c r="E83" s="62" t="s">
        <v>206</v>
      </c>
      <c r="F83" s="62"/>
      <c r="G83" s="62"/>
      <c r="H83" s="62"/>
      <c r="I83" s="65" t="s">
        <v>207</v>
      </c>
      <c r="J83" s="73">
        <v>4</v>
      </c>
      <c r="K83" s="73">
        <v>1087.15</v>
      </c>
      <c r="L83" s="108">
        <v>4424.78</v>
      </c>
      <c r="M83" s="73">
        <f t="shared" si="14"/>
        <v>3337.63</v>
      </c>
      <c r="N83" s="74">
        <f t="shared" si="11"/>
        <v>0.754304168794833</v>
      </c>
      <c r="O83" s="73">
        <v>557.5</v>
      </c>
      <c r="P83" s="72">
        <f>J83*O83</f>
        <v>2230</v>
      </c>
      <c r="Q83" s="88">
        <f t="shared" si="15"/>
        <v>0.12599496472141</v>
      </c>
      <c r="R83" s="89" t="str">
        <f>IFERROR(SUMIF(#REF!,$A83,#REF!),"")</f>
        <v/>
      </c>
      <c r="S83" s="90" t="e">
        <f t="shared" si="16"/>
        <v>#VALUE!</v>
      </c>
      <c r="T83" s="73" t="s">
        <v>209</v>
      </c>
      <c r="U83" s="92" t="e">
        <f t="shared" si="13"/>
        <v>#VALUE!</v>
      </c>
      <c r="V83"/>
      <c r="X83" s="96"/>
    </row>
    <row r="84" s="55" customFormat="1" ht="42" spans="1:24">
      <c r="A84" s="67">
        <v>20230615</v>
      </c>
      <c r="B84" s="67" t="s">
        <v>210</v>
      </c>
      <c r="C84" s="67" t="s">
        <v>109</v>
      </c>
      <c r="D84" s="67" t="s">
        <v>124</v>
      </c>
      <c r="E84" s="67" t="s">
        <v>125</v>
      </c>
      <c r="F84" s="67" t="s">
        <v>126</v>
      </c>
      <c r="G84" s="67"/>
      <c r="H84" s="103" t="s">
        <v>211</v>
      </c>
      <c r="I84" s="67" t="s">
        <v>139</v>
      </c>
      <c r="J84" s="81">
        <v>60</v>
      </c>
      <c r="K84" s="81">
        <v>558</v>
      </c>
      <c r="L84" s="81">
        <v>884</v>
      </c>
      <c r="M84" s="81">
        <f t="shared" si="14"/>
        <v>326</v>
      </c>
      <c r="N84" s="82">
        <f t="shared" si="11"/>
        <v>0.368778280542986</v>
      </c>
      <c r="O84" s="81">
        <v>100</v>
      </c>
      <c r="P84" s="83">
        <f t="shared" ref="P84:P90" si="17">O84*J84</f>
        <v>6000</v>
      </c>
      <c r="Q84" s="98">
        <f t="shared" si="15"/>
        <v>0.113122171945701</v>
      </c>
      <c r="R84" s="99" t="str">
        <f>IFERROR(SUMIF(#REF!,$A84,#REF!),"")</f>
        <v/>
      </c>
      <c r="S84" s="100" t="e">
        <f t="shared" si="16"/>
        <v>#VALUE!</v>
      </c>
      <c r="T84" s="73"/>
      <c r="U84" s="101" t="e">
        <f t="shared" si="13"/>
        <v>#VALUE!</v>
      </c>
      <c r="V84"/>
      <c r="X84" s="102"/>
    </row>
    <row r="85" s="54" customFormat="1" customHeight="1" spans="1:24">
      <c r="A85" s="62">
        <v>20230617</v>
      </c>
      <c r="B85" s="62" t="s">
        <v>212</v>
      </c>
      <c r="C85" s="62" t="s">
        <v>25</v>
      </c>
      <c r="D85" s="62" t="s">
        <v>76</v>
      </c>
      <c r="E85" s="62" t="s">
        <v>59</v>
      </c>
      <c r="F85" s="62"/>
      <c r="G85" s="62" t="s">
        <v>213</v>
      </c>
      <c r="H85" s="63" t="s">
        <v>214</v>
      </c>
      <c r="I85" s="62" t="s">
        <v>215</v>
      </c>
      <c r="J85" s="73">
        <v>20</v>
      </c>
      <c r="K85" s="73">
        <v>1600</v>
      </c>
      <c r="L85" s="73">
        <v>3200</v>
      </c>
      <c r="M85" s="73">
        <f t="shared" si="14"/>
        <v>1600</v>
      </c>
      <c r="N85" s="74">
        <f t="shared" si="11"/>
        <v>0.5</v>
      </c>
      <c r="O85" s="73">
        <v>100</v>
      </c>
      <c r="P85" s="72">
        <f t="shared" si="17"/>
        <v>2000</v>
      </c>
      <c r="Q85" s="88">
        <f t="shared" si="15"/>
        <v>0.03125</v>
      </c>
      <c r="R85" s="89" t="str">
        <f>IFERROR(SUMIF(#REF!,$A85,#REF!),"")</f>
        <v/>
      </c>
      <c r="S85" s="90" t="e">
        <f t="shared" si="16"/>
        <v>#VALUE!</v>
      </c>
      <c r="T85" s="73" t="str">
        <f>IFERROR(VLOOKUP(A85,[2]商务费用支付申请!A:B,2,0),"")</f>
        <v/>
      </c>
      <c r="U85" s="92" t="e">
        <f t="shared" ref="U85:U91" si="18">R85-O85*J85</f>
        <v>#VALUE!</v>
      </c>
      <c r="X85" s="96"/>
    </row>
    <row r="86" s="54" customFormat="1" customHeight="1" spans="1:24">
      <c r="A86" s="62">
        <v>20230618</v>
      </c>
      <c r="B86" s="62" t="s">
        <v>212</v>
      </c>
      <c r="C86" s="62" t="s">
        <v>25</v>
      </c>
      <c r="D86" s="62" t="s">
        <v>76</v>
      </c>
      <c r="E86" s="62" t="s">
        <v>59</v>
      </c>
      <c r="F86" s="62"/>
      <c r="G86" s="62" t="s">
        <v>216</v>
      </c>
      <c r="H86" s="63" t="s">
        <v>217</v>
      </c>
      <c r="I86" s="62" t="s">
        <v>218</v>
      </c>
      <c r="J86" s="73">
        <v>5</v>
      </c>
      <c r="K86" s="73">
        <v>3465</v>
      </c>
      <c r="L86" s="73">
        <v>4500</v>
      </c>
      <c r="M86" s="73">
        <f t="shared" si="14"/>
        <v>1035</v>
      </c>
      <c r="N86" s="74">
        <f t="shared" si="11"/>
        <v>0.23</v>
      </c>
      <c r="O86" s="73">
        <v>100</v>
      </c>
      <c r="P86" s="72">
        <f t="shared" si="17"/>
        <v>500</v>
      </c>
      <c r="Q86" s="88">
        <f t="shared" si="15"/>
        <v>0.0222222222222222</v>
      </c>
      <c r="R86" s="89" t="str">
        <f>IFERROR(SUMIF(#REF!,$A86,#REF!),"")</f>
        <v/>
      </c>
      <c r="S86" s="90" t="e">
        <f t="shared" si="16"/>
        <v>#VALUE!</v>
      </c>
      <c r="T86" s="73" t="str">
        <f>IFERROR(VLOOKUP(A86,[2]商务费用支付申请!A:B,2,0),"")</f>
        <v/>
      </c>
      <c r="U86" s="92" t="e">
        <f t="shared" si="18"/>
        <v>#VALUE!</v>
      </c>
      <c r="X86" s="96"/>
    </row>
    <row r="87" s="54" customFormat="1" customHeight="1" spans="1:24">
      <c r="A87" s="62">
        <v>20230701</v>
      </c>
      <c r="B87" s="62" t="s">
        <v>198</v>
      </c>
      <c r="C87" s="62" t="s">
        <v>25</v>
      </c>
      <c r="D87" s="62" t="s">
        <v>58</v>
      </c>
      <c r="E87" s="62" t="s">
        <v>69</v>
      </c>
      <c r="F87" s="62"/>
      <c r="G87" s="66">
        <v>45117</v>
      </c>
      <c r="H87" s="63" t="s">
        <v>78</v>
      </c>
      <c r="I87" s="62" t="s">
        <v>44</v>
      </c>
      <c r="J87" s="73">
        <v>13</v>
      </c>
      <c r="K87" s="73">
        <v>199</v>
      </c>
      <c r="L87" s="73">
        <v>565</v>
      </c>
      <c r="M87" s="73">
        <f t="shared" si="14"/>
        <v>366</v>
      </c>
      <c r="N87" s="74">
        <f t="shared" si="11"/>
        <v>0.647787610619469</v>
      </c>
      <c r="O87" s="73">
        <v>100</v>
      </c>
      <c r="P87" s="72">
        <f t="shared" si="17"/>
        <v>1300</v>
      </c>
      <c r="Q87" s="88">
        <f t="shared" si="15"/>
        <v>0.176991150442478</v>
      </c>
      <c r="R87" s="89" t="str">
        <f>IFERROR(SUMIF(#REF!,$A87,#REF!),"")</f>
        <v/>
      </c>
      <c r="S87" s="90" t="e">
        <f t="shared" si="16"/>
        <v>#VALUE!</v>
      </c>
      <c r="T87" s="91">
        <v>5014784823</v>
      </c>
      <c r="U87" s="92" t="e">
        <f t="shared" si="18"/>
        <v>#VALUE!</v>
      </c>
      <c r="X87" s="96"/>
    </row>
    <row r="88" s="54" customFormat="1" ht="14" spans="1:24">
      <c r="A88" s="62">
        <v>20230702</v>
      </c>
      <c r="B88" s="62" t="s">
        <v>219</v>
      </c>
      <c r="C88" s="62" t="s">
        <v>25</v>
      </c>
      <c r="D88" s="62" t="s">
        <v>220</v>
      </c>
      <c r="E88" s="62" t="s">
        <v>150</v>
      </c>
      <c r="F88" s="62"/>
      <c r="G88" s="62" t="s">
        <v>202</v>
      </c>
      <c r="H88" s="62" t="s">
        <v>74</v>
      </c>
      <c r="I88" s="62" t="s">
        <v>74</v>
      </c>
      <c r="J88" s="73">
        <v>69</v>
      </c>
      <c r="K88" s="73">
        <v>700</v>
      </c>
      <c r="L88" s="73">
        <v>1290</v>
      </c>
      <c r="M88" s="73">
        <f t="shared" si="14"/>
        <v>590</v>
      </c>
      <c r="N88" s="74">
        <f t="shared" si="11"/>
        <v>0.457364341085271</v>
      </c>
      <c r="O88" s="73">
        <v>100</v>
      </c>
      <c r="P88" s="72">
        <f t="shared" si="17"/>
        <v>6900</v>
      </c>
      <c r="Q88" s="88">
        <f t="shared" si="15"/>
        <v>0.0775193798449612</v>
      </c>
      <c r="R88" s="89" t="str">
        <f>IFERROR(SUMIF(#REF!,$A88,#REF!),"")</f>
        <v/>
      </c>
      <c r="S88" s="90" t="e">
        <f t="shared" si="16"/>
        <v>#VALUE!</v>
      </c>
      <c r="T88" s="73">
        <v>5910913253</v>
      </c>
      <c r="U88" s="92" t="e">
        <f t="shared" si="18"/>
        <v>#VALUE!</v>
      </c>
      <c r="W88" s="54" t="s">
        <v>184</v>
      </c>
      <c r="X88" s="96">
        <v>45161</v>
      </c>
    </row>
    <row r="89" s="54" customFormat="1" ht="14" spans="1:24">
      <c r="A89" s="62">
        <v>20230703</v>
      </c>
      <c r="B89" s="62" t="s">
        <v>219</v>
      </c>
      <c r="C89" s="62" t="s">
        <v>25</v>
      </c>
      <c r="D89" s="62" t="s">
        <v>220</v>
      </c>
      <c r="E89" s="62" t="s">
        <v>150</v>
      </c>
      <c r="F89" s="62"/>
      <c r="G89" s="62" t="s">
        <v>202</v>
      </c>
      <c r="H89" s="62" t="s">
        <v>214</v>
      </c>
      <c r="I89" s="62" t="s">
        <v>215</v>
      </c>
      <c r="J89" s="73">
        <v>20</v>
      </c>
      <c r="K89" s="73">
        <v>1600</v>
      </c>
      <c r="L89" s="73">
        <v>3200</v>
      </c>
      <c r="M89" s="73">
        <f t="shared" si="14"/>
        <v>1600</v>
      </c>
      <c r="N89" s="74">
        <f t="shared" si="11"/>
        <v>0.5</v>
      </c>
      <c r="O89" s="73">
        <v>100</v>
      </c>
      <c r="P89" s="72">
        <f t="shared" si="17"/>
        <v>2000</v>
      </c>
      <c r="Q89" s="88">
        <f t="shared" si="15"/>
        <v>0.03125</v>
      </c>
      <c r="R89" s="89" t="str">
        <f>IFERROR(SUMIF(#REF!,$A89,#REF!),"")</f>
        <v/>
      </c>
      <c r="S89" s="90" t="e">
        <f t="shared" si="16"/>
        <v>#VALUE!</v>
      </c>
      <c r="T89" s="73" t="str">
        <f>IFERROR(VLOOKUP(A89,[2]商务费用支付申请!A:B,2,0),"")</f>
        <v/>
      </c>
      <c r="U89" s="92" t="e">
        <f t="shared" si="18"/>
        <v>#VALUE!</v>
      </c>
      <c r="X89" s="96"/>
    </row>
    <row r="90" s="55" customFormat="1" ht="14" spans="1:16384">
      <c r="A90" s="67">
        <v>20230801</v>
      </c>
      <c r="B90" s="67" t="s">
        <v>221</v>
      </c>
      <c r="C90" s="67" t="s">
        <v>25</v>
      </c>
      <c r="D90" s="67" t="s">
        <v>92</v>
      </c>
      <c r="E90" s="67" t="s">
        <v>93</v>
      </c>
      <c r="F90" s="67"/>
      <c r="G90" s="67" t="s">
        <v>222</v>
      </c>
      <c r="H90" s="67" t="s">
        <v>223</v>
      </c>
      <c r="I90" s="67" t="s">
        <v>224</v>
      </c>
      <c r="J90" s="81">
        <v>60</v>
      </c>
      <c r="K90" s="81"/>
      <c r="L90" s="81">
        <v>1500</v>
      </c>
      <c r="M90" s="81">
        <f t="shared" si="14"/>
        <v>1500</v>
      </c>
      <c r="N90" s="82">
        <f t="shared" si="11"/>
        <v>1</v>
      </c>
      <c r="O90" s="81">
        <v>300</v>
      </c>
      <c r="P90" s="83">
        <f t="shared" si="17"/>
        <v>18000</v>
      </c>
      <c r="Q90" s="98">
        <f t="shared" si="15"/>
        <v>0.2</v>
      </c>
      <c r="R90" s="99" t="str">
        <f>IFERROR(SUMIF(#REF!,$A90,#REF!),"")</f>
        <v/>
      </c>
      <c r="S90" s="100" t="e">
        <f t="shared" si="16"/>
        <v>#VALUE!</v>
      </c>
      <c r="T90" s="73">
        <v>5911433033</v>
      </c>
      <c r="U90" s="101" t="e">
        <f t="shared" si="18"/>
        <v>#VALUE!</v>
      </c>
      <c r="V90" s="54"/>
      <c r="W90" s="102"/>
      <c r="XFD90" s="67"/>
    </row>
    <row r="91" s="54" customFormat="1" ht="14" spans="1:16384">
      <c r="A91" s="62">
        <v>20230901</v>
      </c>
      <c r="B91" s="62" t="s">
        <v>225</v>
      </c>
      <c r="C91" s="62" t="s">
        <v>25</v>
      </c>
      <c r="D91" s="62" t="s">
        <v>226</v>
      </c>
      <c r="E91" s="62" t="s">
        <v>227</v>
      </c>
      <c r="F91" s="62"/>
      <c r="G91" s="62" t="s">
        <v>228</v>
      </c>
      <c r="H91" s="62" t="s">
        <v>229</v>
      </c>
      <c r="I91" s="62" t="s">
        <v>230</v>
      </c>
      <c r="J91" s="73">
        <v>31</v>
      </c>
      <c r="K91" s="73">
        <v>1934</v>
      </c>
      <c r="L91" s="73">
        <v>2750</v>
      </c>
      <c r="M91" s="73">
        <v>816</v>
      </c>
      <c r="N91" s="74">
        <f t="shared" si="11"/>
        <v>0.296727272727273</v>
      </c>
      <c r="O91" s="73">
        <v>100</v>
      </c>
      <c r="P91" s="72">
        <f t="shared" ref="P91:P109" si="19">O91*J91</f>
        <v>3100</v>
      </c>
      <c r="Q91" s="88">
        <f t="shared" ref="Q91:Q109" si="20">IF(AND($O91&lt;&gt;0,$L91&lt;&gt;0),$O91/$L91,"")</f>
        <v>0.0363636363636364</v>
      </c>
      <c r="R91" s="89" t="str">
        <f>IFERROR(SUMIF(#REF!,$A91,#REF!),"")</f>
        <v/>
      </c>
      <c r="S91" s="90" t="e">
        <f t="shared" ref="S91:S109" si="21">IF(AND(($M91*$J91-$R91)&lt;&gt;0,($L91*$J91)&lt;&gt;0),($M91*$J91-$R91)/($L91*$J91),"")</f>
        <v>#VALUE!</v>
      </c>
      <c r="T91" s="73"/>
      <c r="U91" s="92" t="e">
        <f t="shared" si="18"/>
        <v>#VALUE!</v>
      </c>
      <c r="W91" s="96"/>
      <c r="XFD91" s="62"/>
    </row>
    <row r="92" s="54" customFormat="1" ht="14" spans="1:16384">
      <c r="A92" s="62">
        <v>20230902</v>
      </c>
      <c r="B92" s="62" t="s">
        <v>231</v>
      </c>
      <c r="C92" s="62" t="s">
        <v>25</v>
      </c>
      <c r="D92" s="62" t="s">
        <v>92</v>
      </c>
      <c r="E92" s="62" t="s">
        <v>93</v>
      </c>
      <c r="F92" s="62"/>
      <c r="G92" s="62" t="s">
        <v>228</v>
      </c>
      <c r="H92" s="62" t="s">
        <v>232</v>
      </c>
      <c r="I92" s="62" t="s">
        <v>70</v>
      </c>
      <c r="J92" s="73" t="s">
        <v>233</v>
      </c>
      <c r="K92" s="73"/>
      <c r="L92" s="73"/>
      <c r="M92" s="73"/>
      <c r="N92" s="74"/>
      <c r="O92" s="73"/>
      <c r="P92" s="72" t="e">
        <f t="shared" si="19"/>
        <v>#VALUE!</v>
      </c>
      <c r="Q92" s="88" t="str">
        <f t="shared" si="20"/>
        <v/>
      </c>
      <c r="R92" s="89" t="str">
        <f>IFERROR(SUMIF(#REF!,$A92,#REF!),"")</f>
        <v/>
      </c>
      <c r="S92" s="90" t="e">
        <f t="shared" si="21"/>
        <v>#VALUE!</v>
      </c>
      <c r="T92" s="73"/>
      <c r="U92" s="92"/>
      <c r="W92" s="96"/>
      <c r="XFD92" s="62"/>
    </row>
    <row r="93" s="54" customFormat="1" ht="14" spans="1:16384">
      <c r="A93" s="62">
        <v>20230903</v>
      </c>
      <c r="B93" s="62" t="s">
        <v>225</v>
      </c>
      <c r="C93" s="62" t="s">
        <v>25</v>
      </c>
      <c r="D93" s="62" t="s">
        <v>51</v>
      </c>
      <c r="E93" s="62" t="s">
        <v>81</v>
      </c>
      <c r="F93" s="62"/>
      <c r="G93" s="62" t="s">
        <v>228</v>
      </c>
      <c r="H93" s="62" t="s">
        <v>70</v>
      </c>
      <c r="I93" s="62"/>
      <c r="J93" s="73">
        <v>50</v>
      </c>
      <c r="K93" s="73">
        <v>557.52</v>
      </c>
      <c r="L93" s="73">
        <v>2059</v>
      </c>
      <c r="M93" s="73"/>
      <c r="N93" s="74" t="str">
        <f t="shared" ref="N93:N104" si="22">IF(AND($M93&lt;&gt;0,$L93&lt;&gt;0),$M93/$L93,"")</f>
        <v/>
      </c>
      <c r="O93" s="73">
        <v>100</v>
      </c>
      <c r="P93" s="72">
        <f t="shared" si="19"/>
        <v>5000</v>
      </c>
      <c r="Q93" s="88">
        <f t="shared" si="20"/>
        <v>0.0485672656629432</v>
      </c>
      <c r="R93" s="89" t="str">
        <f>IFERROR(SUMIF(#REF!,$A93,#REF!),"")</f>
        <v/>
      </c>
      <c r="S93" s="90" t="e">
        <f t="shared" si="21"/>
        <v>#VALUE!</v>
      </c>
      <c r="T93" s="73"/>
      <c r="U93" s="92">
        <f>P93-J93*O93</f>
        <v>0</v>
      </c>
      <c r="W93" s="96"/>
      <c r="XFD93" s="62"/>
    </row>
    <row r="94" s="54" customFormat="1" ht="14" spans="1:16384">
      <c r="A94" s="62">
        <v>20230904</v>
      </c>
      <c r="B94" s="62" t="s">
        <v>231</v>
      </c>
      <c r="C94" s="62" t="s">
        <v>25</v>
      </c>
      <c r="D94" s="62" t="s">
        <v>72</v>
      </c>
      <c r="E94" s="62" t="s">
        <v>73</v>
      </c>
      <c r="F94" s="62"/>
      <c r="G94" s="62" t="s">
        <v>228</v>
      </c>
      <c r="H94" s="62" t="s">
        <v>188</v>
      </c>
      <c r="I94" s="62" t="s">
        <v>189</v>
      </c>
      <c r="J94" s="73">
        <v>20</v>
      </c>
      <c r="K94" s="73">
        <v>1195</v>
      </c>
      <c r="L94" s="73">
        <v>2050</v>
      </c>
      <c r="M94" s="73">
        <f>L94-K94</f>
        <v>855</v>
      </c>
      <c r="N94" s="74"/>
      <c r="O94" s="73">
        <v>100</v>
      </c>
      <c r="P94" s="72">
        <f t="shared" si="19"/>
        <v>2000</v>
      </c>
      <c r="Q94" s="88">
        <f t="shared" si="20"/>
        <v>0.0487804878048781</v>
      </c>
      <c r="R94" s="89" t="str">
        <f>IFERROR(SUMIF(#REF!,$A94,#REF!),"")</f>
        <v/>
      </c>
      <c r="S94" s="90" t="e">
        <f t="shared" si="21"/>
        <v>#VALUE!</v>
      </c>
      <c r="T94" s="73"/>
      <c r="U94" s="92" t="e">
        <f t="shared" ref="U94:U102" si="23">R94-O94*J94</f>
        <v>#VALUE!</v>
      </c>
      <c r="W94" s="96"/>
      <c r="XFD94" s="62"/>
    </row>
    <row r="95" s="54" customFormat="1" ht="14" spans="1:16384">
      <c r="A95" s="62">
        <v>20230905</v>
      </c>
      <c r="B95" s="62" t="s">
        <v>225</v>
      </c>
      <c r="C95" s="62" t="s">
        <v>25</v>
      </c>
      <c r="D95" s="62" t="s">
        <v>234</v>
      </c>
      <c r="E95" s="62" t="s">
        <v>235</v>
      </c>
      <c r="F95" s="62"/>
      <c r="G95" s="62" t="s">
        <v>228</v>
      </c>
      <c r="H95" s="62" t="s">
        <v>236</v>
      </c>
      <c r="I95" s="62" t="s">
        <v>237</v>
      </c>
      <c r="J95" s="73">
        <v>80</v>
      </c>
      <c r="K95" s="73">
        <v>2778</v>
      </c>
      <c r="L95" s="73">
        <v>3407</v>
      </c>
      <c r="M95" s="73">
        <f>L95-K95</f>
        <v>629</v>
      </c>
      <c r="N95" s="74">
        <f t="shared" si="22"/>
        <v>0.184619900205459</v>
      </c>
      <c r="O95" s="73">
        <v>100</v>
      </c>
      <c r="P95" s="72">
        <f t="shared" si="19"/>
        <v>8000</v>
      </c>
      <c r="Q95" s="88">
        <f t="shared" si="20"/>
        <v>0.0293513354857646</v>
      </c>
      <c r="R95" s="89" t="str">
        <f>IFERROR(SUMIF(#REF!,$A95,#REF!),"")</f>
        <v/>
      </c>
      <c r="S95" s="90" t="e">
        <f t="shared" si="21"/>
        <v>#VALUE!</v>
      </c>
      <c r="T95" s="73"/>
      <c r="U95" s="92" t="e">
        <f t="shared" si="23"/>
        <v>#VALUE!</v>
      </c>
      <c r="W95" s="96"/>
      <c r="XFD95" s="62"/>
    </row>
    <row r="96" s="54" customFormat="1" ht="14" spans="1:16384">
      <c r="A96" s="62">
        <v>20230906</v>
      </c>
      <c r="B96" s="62" t="s">
        <v>225</v>
      </c>
      <c r="C96" s="62" t="s">
        <v>25</v>
      </c>
      <c r="D96" s="62" t="s">
        <v>234</v>
      </c>
      <c r="E96" s="62" t="s">
        <v>235</v>
      </c>
      <c r="F96" s="62"/>
      <c r="G96" s="62" t="s">
        <v>228</v>
      </c>
      <c r="H96" s="62" t="s">
        <v>238</v>
      </c>
      <c r="I96" s="62"/>
      <c r="J96" s="73">
        <v>50</v>
      </c>
      <c r="K96" s="73"/>
      <c r="L96" s="73"/>
      <c r="M96" s="73"/>
      <c r="N96" s="74" t="str">
        <f t="shared" si="22"/>
        <v/>
      </c>
      <c r="O96" s="73">
        <v>100</v>
      </c>
      <c r="P96" s="72">
        <f t="shared" si="19"/>
        <v>5000</v>
      </c>
      <c r="Q96" s="88" t="str">
        <f t="shared" si="20"/>
        <v/>
      </c>
      <c r="R96" s="89" t="str">
        <f>IFERROR(SUMIF(#REF!,$A96,#REF!),"")</f>
        <v/>
      </c>
      <c r="S96" s="90" t="e">
        <f t="shared" si="21"/>
        <v>#VALUE!</v>
      </c>
      <c r="T96" s="73"/>
      <c r="U96" s="92" t="e">
        <f t="shared" si="23"/>
        <v>#VALUE!</v>
      </c>
      <c r="W96" s="96"/>
      <c r="XFD96" s="62"/>
    </row>
    <row r="97" s="54" customFormat="1" ht="14" spans="1:16384">
      <c r="A97" s="62">
        <v>20230907</v>
      </c>
      <c r="B97" s="62" t="s">
        <v>239</v>
      </c>
      <c r="C97" s="62" t="s">
        <v>25</v>
      </c>
      <c r="D97" s="62" t="s">
        <v>240</v>
      </c>
      <c r="E97" s="62" t="s">
        <v>241</v>
      </c>
      <c r="F97" s="62"/>
      <c r="G97" s="62" t="s">
        <v>242</v>
      </c>
      <c r="H97" s="62" t="s">
        <v>243</v>
      </c>
      <c r="I97" s="62" t="s">
        <v>244</v>
      </c>
      <c r="J97" s="73">
        <v>40</v>
      </c>
      <c r="K97" s="73">
        <v>1195</v>
      </c>
      <c r="L97" s="73">
        <v>2309</v>
      </c>
      <c r="M97" s="73">
        <v>1114</v>
      </c>
      <c r="N97" s="74">
        <f t="shared" si="22"/>
        <v>0.482459939367692</v>
      </c>
      <c r="O97" s="73">
        <v>350</v>
      </c>
      <c r="P97" s="72">
        <f t="shared" si="19"/>
        <v>14000</v>
      </c>
      <c r="Q97" s="88">
        <f t="shared" si="20"/>
        <v>0.151580770896492</v>
      </c>
      <c r="R97" s="89" t="str">
        <f>IFERROR(SUMIF(#REF!,$A97,#REF!),"")</f>
        <v/>
      </c>
      <c r="S97" s="90" t="e">
        <f t="shared" si="21"/>
        <v>#VALUE!</v>
      </c>
      <c r="T97" s="73" t="s">
        <v>245</v>
      </c>
      <c r="U97" s="92" t="e">
        <f t="shared" si="23"/>
        <v>#VALUE!</v>
      </c>
      <c r="W97" s="96"/>
      <c r="X97" s="96">
        <v>45231</v>
      </c>
      <c r="XFD97" s="62"/>
    </row>
    <row r="98" s="54" customFormat="1" ht="14" spans="1:16384">
      <c r="A98" s="62">
        <v>20230908</v>
      </c>
      <c r="B98" s="62" t="s">
        <v>246</v>
      </c>
      <c r="C98" s="62" t="s">
        <v>25</v>
      </c>
      <c r="D98" s="62" t="s">
        <v>76</v>
      </c>
      <c r="E98" s="62" t="s">
        <v>59</v>
      </c>
      <c r="F98" s="62"/>
      <c r="G98" s="62" t="s">
        <v>247</v>
      </c>
      <c r="H98" s="62" t="s">
        <v>248</v>
      </c>
      <c r="I98" s="62" t="s">
        <v>249</v>
      </c>
      <c r="J98" s="73">
        <v>10</v>
      </c>
      <c r="K98" s="73"/>
      <c r="L98" s="73"/>
      <c r="M98" s="73"/>
      <c r="N98" s="74" t="str">
        <f t="shared" si="22"/>
        <v/>
      </c>
      <c r="O98" s="73">
        <v>100</v>
      </c>
      <c r="P98" s="72">
        <f t="shared" si="19"/>
        <v>1000</v>
      </c>
      <c r="Q98" s="88" t="str">
        <f t="shared" si="20"/>
        <v/>
      </c>
      <c r="R98" s="89" t="str">
        <f>IFERROR(SUMIF(#REF!,$A98,#REF!),"")</f>
        <v/>
      </c>
      <c r="S98" s="90" t="e">
        <f t="shared" si="21"/>
        <v>#VALUE!</v>
      </c>
      <c r="T98" s="73"/>
      <c r="U98" s="92" t="e">
        <f t="shared" si="23"/>
        <v>#VALUE!</v>
      </c>
      <c r="W98" s="96"/>
      <c r="XFD98" s="62"/>
    </row>
    <row r="99" s="54" customFormat="1" ht="14" spans="1:16384">
      <c r="A99" s="62">
        <v>20230909</v>
      </c>
      <c r="B99" s="62" t="s">
        <v>246</v>
      </c>
      <c r="C99" s="62" t="s">
        <v>25</v>
      </c>
      <c r="D99" s="62" t="s">
        <v>76</v>
      </c>
      <c r="E99" s="62" t="s">
        <v>59</v>
      </c>
      <c r="F99" s="62"/>
      <c r="G99" s="62" t="s">
        <v>247</v>
      </c>
      <c r="H99" s="62" t="s">
        <v>250</v>
      </c>
      <c r="I99" s="62" t="s">
        <v>238</v>
      </c>
      <c r="J99" s="73">
        <v>5</v>
      </c>
      <c r="K99" s="73"/>
      <c r="L99" s="73"/>
      <c r="M99" s="73"/>
      <c r="N99" s="74" t="str">
        <f t="shared" si="22"/>
        <v/>
      </c>
      <c r="O99" s="73">
        <v>100</v>
      </c>
      <c r="P99" s="72">
        <f t="shared" si="19"/>
        <v>500</v>
      </c>
      <c r="Q99" s="88" t="str">
        <f t="shared" si="20"/>
        <v/>
      </c>
      <c r="R99" s="89" t="str">
        <f>IFERROR(SUMIF(#REF!,$A99,#REF!),"")</f>
        <v/>
      </c>
      <c r="S99" s="90" t="e">
        <f t="shared" si="21"/>
        <v>#VALUE!</v>
      </c>
      <c r="T99" s="73"/>
      <c r="U99" s="92" t="e">
        <f t="shared" si="23"/>
        <v>#VALUE!</v>
      </c>
      <c r="W99" s="96"/>
      <c r="XFD99" s="62"/>
    </row>
    <row r="100" s="54" customFormat="1" ht="14" spans="1:16384">
      <c r="A100" s="62">
        <v>20230910</v>
      </c>
      <c r="B100" s="62" t="s">
        <v>246</v>
      </c>
      <c r="C100" s="62" t="s">
        <v>25</v>
      </c>
      <c r="D100" s="62" t="s">
        <v>76</v>
      </c>
      <c r="E100" s="62" t="s">
        <v>59</v>
      </c>
      <c r="F100" s="62"/>
      <c r="G100" s="62" t="s">
        <v>247</v>
      </c>
      <c r="H100" s="62" t="s">
        <v>251</v>
      </c>
      <c r="I100" s="62" t="s">
        <v>252</v>
      </c>
      <c r="J100" s="73">
        <v>10</v>
      </c>
      <c r="K100" s="73"/>
      <c r="L100" s="73"/>
      <c r="M100" s="73"/>
      <c r="N100" s="74" t="str">
        <f t="shared" si="22"/>
        <v/>
      </c>
      <c r="O100" s="73">
        <v>100</v>
      </c>
      <c r="P100" s="72">
        <f t="shared" si="19"/>
        <v>1000</v>
      </c>
      <c r="Q100" s="88" t="str">
        <f t="shared" si="20"/>
        <v/>
      </c>
      <c r="R100" s="89" t="str">
        <f>IFERROR(SUMIF(#REF!,$A100,#REF!),"")</f>
        <v/>
      </c>
      <c r="S100" s="90" t="e">
        <f t="shared" si="21"/>
        <v>#VALUE!</v>
      </c>
      <c r="T100" s="73"/>
      <c r="U100" s="92" t="e">
        <f t="shared" si="23"/>
        <v>#VALUE!</v>
      </c>
      <c r="W100" s="96"/>
      <c r="XFD100" s="62"/>
    </row>
    <row r="101" s="54" customFormat="1" ht="14" spans="1:16384">
      <c r="A101" s="62">
        <v>20230911</v>
      </c>
      <c r="B101" s="62" t="s">
        <v>246</v>
      </c>
      <c r="C101" s="62" t="s">
        <v>25</v>
      </c>
      <c r="D101" s="62" t="s">
        <v>76</v>
      </c>
      <c r="E101" s="62" t="s">
        <v>59</v>
      </c>
      <c r="F101" s="62"/>
      <c r="G101" s="62" t="s">
        <v>247</v>
      </c>
      <c r="H101" s="62" t="s">
        <v>253</v>
      </c>
      <c r="I101" s="62" t="s">
        <v>254</v>
      </c>
      <c r="J101" s="73">
        <v>25</v>
      </c>
      <c r="K101" s="73"/>
      <c r="L101" s="73"/>
      <c r="M101" s="73"/>
      <c r="N101" s="74" t="str">
        <f t="shared" si="22"/>
        <v/>
      </c>
      <c r="O101" s="73">
        <v>100</v>
      </c>
      <c r="P101" s="72">
        <f t="shared" si="19"/>
        <v>2500</v>
      </c>
      <c r="Q101" s="88" t="str">
        <f t="shared" si="20"/>
        <v/>
      </c>
      <c r="R101" s="89" t="str">
        <f>IFERROR(SUMIF(#REF!,$A101,#REF!),"")</f>
        <v/>
      </c>
      <c r="S101" s="90" t="e">
        <f t="shared" si="21"/>
        <v>#VALUE!</v>
      </c>
      <c r="T101" s="73"/>
      <c r="U101" s="92" t="e">
        <f t="shared" si="23"/>
        <v>#VALUE!</v>
      </c>
      <c r="W101" s="96"/>
      <c r="XFD101" s="62"/>
    </row>
    <row r="102" s="54" customFormat="1" ht="14" spans="1:16384">
      <c r="A102" s="62">
        <v>20230912</v>
      </c>
      <c r="B102" s="62" t="s">
        <v>231</v>
      </c>
      <c r="C102" s="62" t="s">
        <v>25</v>
      </c>
      <c r="D102" s="62" t="s">
        <v>255</v>
      </c>
      <c r="E102" s="62" t="s">
        <v>256</v>
      </c>
      <c r="F102" s="62"/>
      <c r="G102" s="62" t="s">
        <v>228</v>
      </c>
      <c r="H102" s="62" t="s">
        <v>257</v>
      </c>
      <c r="I102" s="62" t="s">
        <v>189</v>
      </c>
      <c r="J102" s="73">
        <v>10</v>
      </c>
      <c r="K102" s="73">
        <v>1195</v>
      </c>
      <c r="L102" s="73">
        <v>1946</v>
      </c>
      <c r="M102" s="73">
        <v>751</v>
      </c>
      <c r="N102" s="74">
        <f t="shared" si="22"/>
        <v>0.385919835560123</v>
      </c>
      <c r="O102" s="73">
        <v>100</v>
      </c>
      <c r="P102" s="72">
        <f t="shared" si="19"/>
        <v>1000</v>
      </c>
      <c r="Q102" s="88">
        <f t="shared" si="20"/>
        <v>0.0513874614594039</v>
      </c>
      <c r="R102" s="89" t="str">
        <f>IFERROR(SUMIF(#REF!,$A102,#REF!),"")</f>
        <v/>
      </c>
      <c r="S102" s="90" t="e">
        <f t="shared" si="21"/>
        <v>#VALUE!</v>
      </c>
      <c r="T102" s="73"/>
      <c r="U102" s="92" t="e">
        <f t="shared" si="23"/>
        <v>#VALUE!</v>
      </c>
      <c r="W102" s="96"/>
      <c r="XFD102" s="62"/>
    </row>
    <row r="103" s="54" customFormat="1" customHeight="1" spans="1:21">
      <c r="A103" s="62">
        <v>20230913</v>
      </c>
      <c r="B103" s="105" t="s">
        <v>221</v>
      </c>
      <c r="C103" s="105" t="s">
        <v>25</v>
      </c>
      <c r="D103" s="105" t="s">
        <v>92</v>
      </c>
      <c r="E103" s="105" t="s">
        <v>93</v>
      </c>
      <c r="F103" s="105"/>
      <c r="G103" s="105" t="s">
        <v>222</v>
      </c>
      <c r="H103" s="105" t="s">
        <v>223</v>
      </c>
      <c r="I103" s="105" t="s">
        <v>224</v>
      </c>
      <c r="J103" s="105">
        <v>60</v>
      </c>
      <c r="K103" s="105">
        <v>430</v>
      </c>
      <c r="L103" s="105">
        <v>1500</v>
      </c>
      <c r="M103" s="105">
        <f>L103-K103</f>
        <v>1070</v>
      </c>
      <c r="N103" s="107">
        <f t="shared" si="22"/>
        <v>0.713333333333333</v>
      </c>
      <c r="O103" s="105">
        <v>300</v>
      </c>
      <c r="P103" s="72">
        <f t="shared" si="19"/>
        <v>18000</v>
      </c>
      <c r="Q103" s="112">
        <f t="shared" si="20"/>
        <v>0.2</v>
      </c>
      <c r="R103" s="113" t="str">
        <f>IFERROR(SUMIF([3]商务费用支付申请!$A:$A,$A103,[3]商务费用支付申请!$C:$C),"")</f>
        <v/>
      </c>
      <c r="S103" s="90" t="e">
        <f t="shared" si="21"/>
        <v>#VALUE!</v>
      </c>
      <c r="T103" s="73"/>
      <c r="U103" s="92" t="e">
        <f>R103-P103</f>
        <v>#VALUE!</v>
      </c>
    </row>
    <row r="104" s="54" customFormat="1" customHeight="1" spans="1:21">
      <c r="A104" s="62">
        <v>20230914</v>
      </c>
      <c r="B104" s="105" t="s">
        <v>225</v>
      </c>
      <c r="C104" s="105" t="s">
        <v>25</v>
      </c>
      <c r="D104" s="105" t="s">
        <v>51</v>
      </c>
      <c r="E104" s="105" t="s">
        <v>81</v>
      </c>
      <c r="F104" s="105"/>
      <c r="G104" s="105" t="s">
        <v>228</v>
      </c>
      <c r="H104" s="105" t="s">
        <v>70</v>
      </c>
      <c r="I104" s="105"/>
      <c r="J104" s="105">
        <v>50</v>
      </c>
      <c r="K104" s="105">
        <v>557.52</v>
      </c>
      <c r="L104" s="105">
        <v>2059</v>
      </c>
      <c r="M104" s="105"/>
      <c r="N104" s="107" t="str">
        <f t="shared" si="22"/>
        <v/>
      </c>
      <c r="O104" s="105">
        <v>100</v>
      </c>
      <c r="P104" s="72">
        <f t="shared" si="19"/>
        <v>5000</v>
      </c>
      <c r="Q104" s="88">
        <f t="shared" si="20"/>
        <v>0.0485672656629432</v>
      </c>
      <c r="R104" s="89" t="str">
        <f>IFERROR(SUMIF(#REF!,$A104,#REF!),"")</f>
        <v/>
      </c>
      <c r="S104" s="90" t="e">
        <f t="shared" si="21"/>
        <v>#VALUE!</v>
      </c>
      <c r="T104" s="73"/>
      <c r="U104" s="92" t="e">
        <f>R104-P104</f>
        <v>#VALUE!</v>
      </c>
    </row>
    <row r="105" s="54" customFormat="1" customHeight="1" spans="1:21">
      <c r="A105" s="62">
        <v>20230915</v>
      </c>
      <c r="B105" s="105" t="s">
        <v>239</v>
      </c>
      <c r="C105" s="105" t="s">
        <v>25</v>
      </c>
      <c r="D105" s="105" t="s">
        <v>258</v>
      </c>
      <c r="E105" s="105" t="s">
        <v>73</v>
      </c>
      <c r="F105" s="105"/>
      <c r="G105" s="105" t="s">
        <v>259</v>
      </c>
      <c r="H105" s="105" t="s">
        <v>54</v>
      </c>
      <c r="I105" s="109" t="s">
        <v>55</v>
      </c>
      <c r="J105" s="105">
        <v>150</v>
      </c>
      <c r="K105" s="105">
        <v>3000</v>
      </c>
      <c r="L105" s="105">
        <v>4051</v>
      </c>
      <c r="M105" s="105">
        <v>1051</v>
      </c>
      <c r="N105" s="107">
        <v>0.259442113058504</v>
      </c>
      <c r="O105" s="105">
        <v>100</v>
      </c>
      <c r="P105" s="72">
        <f t="shared" si="19"/>
        <v>15000</v>
      </c>
      <c r="Q105" s="88">
        <f t="shared" si="20"/>
        <v>0.0246852628980499</v>
      </c>
      <c r="R105" s="89" t="str">
        <f>IFERROR(SUMIF(#REF!,$A105,#REF!),"")</f>
        <v/>
      </c>
      <c r="S105" s="90" t="e">
        <f t="shared" si="21"/>
        <v>#VALUE!</v>
      </c>
      <c r="T105" s="73"/>
      <c r="U105" s="92" t="e">
        <f>R105-O105*J105</f>
        <v>#VALUE!</v>
      </c>
    </row>
    <row r="106" s="54" customFormat="1" customHeight="1" spans="1:21">
      <c r="A106" s="62">
        <v>20230916</v>
      </c>
      <c r="B106" s="105" t="s">
        <v>239</v>
      </c>
      <c r="C106" s="105" t="s">
        <v>25</v>
      </c>
      <c r="D106" s="105" t="s">
        <v>260</v>
      </c>
      <c r="E106" s="105" t="s">
        <v>261</v>
      </c>
      <c r="F106" s="105"/>
      <c r="G106" s="105" t="s">
        <v>259</v>
      </c>
      <c r="H106" s="105" t="s">
        <v>262</v>
      </c>
      <c r="I106" s="105" t="s">
        <v>263</v>
      </c>
      <c r="J106" s="105">
        <v>100</v>
      </c>
      <c r="K106" s="105">
        <v>125</v>
      </c>
      <c r="L106" s="105">
        <v>278</v>
      </c>
      <c r="M106" s="105">
        <v>153</v>
      </c>
      <c r="N106" s="107">
        <f>IF(AND($M106&lt;&gt;0,$L106&lt;&gt;0),$M106/$L106,"")</f>
        <v>0.550359712230216</v>
      </c>
      <c r="O106" s="105">
        <v>50</v>
      </c>
      <c r="P106" s="72">
        <f t="shared" si="19"/>
        <v>5000</v>
      </c>
      <c r="Q106" s="88">
        <f t="shared" si="20"/>
        <v>0.179856115107914</v>
      </c>
      <c r="R106" s="89" t="str">
        <f>IFERROR(SUMIF(#REF!,$A106,#REF!),"")</f>
        <v/>
      </c>
      <c r="S106" s="90" t="e">
        <f t="shared" si="21"/>
        <v>#VALUE!</v>
      </c>
      <c r="T106" s="73"/>
      <c r="U106" s="92" t="e">
        <f>R106-O106*J106</f>
        <v>#VALUE!</v>
      </c>
    </row>
    <row r="107" s="54" customFormat="1" customHeight="1" spans="1:21">
      <c r="A107" s="62">
        <v>20230917</v>
      </c>
      <c r="B107" s="105" t="s">
        <v>239</v>
      </c>
      <c r="C107" s="105" t="s">
        <v>25</v>
      </c>
      <c r="D107" s="105" t="s">
        <v>58</v>
      </c>
      <c r="E107" s="105" t="s">
        <v>77</v>
      </c>
      <c r="F107" s="105"/>
      <c r="G107" s="105" t="s">
        <v>259</v>
      </c>
      <c r="H107" s="105" t="s">
        <v>151</v>
      </c>
      <c r="I107" s="105" t="s">
        <v>151</v>
      </c>
      <c r="J107" s="105">
        <v>5</v>
      </c>
      <c r="K107" s="105"/>
      <c r="L107" s="105"/>
      <c r="M107" s="105"/>
      <c r="N107" s="107" t="str">
        <f>IF(AND($M107&lt;&gt;0,$L107&lt;&gt;0),$M107/$L107,"")</f>
        <v/>
      </c>
      <c r="O107" s="105">
        <v>100</v>
      </c>
      <c r="P107" s="72">
        <f t="shared" si="19"/>
        <v>500</v>
      </c>
      <c r="Q107" s="88" t="str">
        <f t="shared" si="20"/>
        <v/>
      </c>
      <c r="R107" s="89" t="str">
        <f>IFERROR(SUMIF(#REF!,$A107,#REF!),"")</f>
        <v/>
      </c>
      <c r="S107" s="90" t="e">
        <f t="shared" si="21"/>
        <v>#VALUE!</v>
      </c>
      <c r="T107" s="73" t="str">
        <f>IFERROR(VLOOKUP(A107,[2]商务费用支付申请!A:B,2,0),"")</f>
        <v/>
      </c>
      <c r="U107" s="92" t="e">
        <f>R107-O107*J107</f>
        <v>#VALUE!</v>
      </c>
    </row>
    <row r="108" s="54" customFormat="1" customHeight="1" spans="1:21">
      <c r="A108" s="62">
        <v>20230918</v>
      </c>
      <c r="B108" s="105" t="s">
        <v>239</v>
      </c>
      <c r="C108" s="105" t="s">
        <v>25</v>
      </c>
      <c r="D108" s="105" t="s">
        <v>58</v>
      </c>
      <c r="E108" s="105" t="s">
        <v>77</v>
      </c>
      <c r="F108" s="105"/>
      <c r="G108" s="105" t="s">
        <v>259</v>
      </c>
      <c r="H108" s="105" t="s">
        <v>264</v>
      </c>
      <c r="I108" s="105" t="s">
        <v>265</v>
      </c>
      <c r="J108" s="105">
        <v>10</v>
      </c>
      <c r="K108" s="105">
        <v>557.52</v>
      </c>
      <c r="L108" s="105">
        <v>2059</v>
      </c>
      <c r="M108" s="105">
        <f>L108-K108</f>
        <v>1501.48</v>
      </c>
      <c r="N108" s="107">
        <f>IF(AND($M108&lt;&gt;0,$L108&lt;&gt;0),$M108/$L108,"")</f>
        <v>0.729227780475959</v>
      </c>
      <c r="O108" s="105">
        <v>100</v>
      </c>
      <c r="P108" s="72">
        <f t="shared" si="19"/>
        <v>1000</v>
      </c>
      <c r="Q108" s="88">
        <f t="shared" si="20"/>
        <v>0.0485672656629432</v>
      </c>
      <c r="R108" s="89" t="str">
        <f>IFERROR(SUMIF(#REF!,$A108,#REF!),"")</f>
        <v/>
      </c>
      <c r="S108" s="90" t="e">
        <f t="shared" si="21"/>
        <v>#VALUE!</v>
      </c>
      <c r="T108" s="73" t="str">
        <f>IFERROR(VLOOKUP(A108,[2]商务费用支付申请!A:B,2,0),"")</f>
        <v/>
      </c>
      <c r="U108" s="92" t="e">
        <f>R108-O108*J108</f>
        <v>#VALUE!</v>
      </c>
    </row>
    <row r="109" s="54" customFormat="1" customHeight="1" spans="1:21">
      <c r="A109" s="62">
        <v>20230919</v>
      </c>
      <c r="B109" s="105" t="s">
        <v>239</v>
      </c>
      <c r="C109" s="105" t="s">
        <v>25</v>
      </c>
      <c r="D109" s="105" t="s">
        <v>58</v>
      </c>
      <c r="E109" s="105" t="s">
        <v>77</v>
      </c>
      <c r="F109" s="105"/>
      <c r="G109" s="105" t="s">
        <v>259</v>
      </c>
      <c r="H109" s="105" t="s">
        <v>70</v>
      </c>
      <c r="I109" s="105" t="s">
        <v>70</v>
      </c>
      <c r="J109" s="105">
        <v>20</v>
      </c>
      <c r="K109" s="105">
        <v>557.52</v>
      </c>
      <c r="L109" s="105">
        <v>2059</v>
      </c>
      <c r="M109" s="105">
        <f>L109-K109</f>
        <v>1501.48</v>
      </c>
      <c r="N109" s="107">
        <f>IF(AND($M109&lt;&gt;0,$L109&lt;&gt;0),$M109/$L109,"")</f>
        <v>0.729227780475959</v>
      </c>
      <c r="O109" s="105">
        <v>100</v>
      </c>
      <c r="P109" s="72">
        <f t="shared" si="19"/>
        <v>2000</v>
      </c>
      <c r="Q109" s="88">
        <f t="shared" si="20"/>
        <v>0.0485672656629432</v>
      </c>
      <c r="R109" s="89" t="str">
        <f>IFERROR(SUMIF(#REF!,$A109,#REF!),"")</f>
        <v/>
      </c>
      <c r="S109" s="90" t="e">
        <f t="shared" si="21"/>
        <v>#VALUE!</v>
      </c>
      <c r="T109" s="73" t="str">
        <f>IFERROR(VLOOKUP(A109,[2]商务费用支付申请!A:B,2,0),"")</f>
        <v/>
      </c>
      <c r="U109" s="92" t="e">
        <f>R109-O109*J109</f>
        <v>#VALUE!</v>
      </c>
    </row>
    <row r="110" s="54" customFormat="1" customHeight="1" spans="1:21">
      <c r="A110" s="62">
        <v>20231001</v>
      </c>
      <c r="B110" s="105" t="s">
        <v>266</v>
      </c>
      <c r="C110" s="105" t="s">
        <v>109</v>
      </c>
      <c r="D110" s="105" t="s">
        <v>129</v>
      </c>
      <c r="E110" s="105" t="s">
        <v>130</v>
      </c>
      <c r="F110" s="105" t="s">
        <v>133</v>
      </c>
      <c r="G110" s="105"/>
      <c r="H110" s="105" t="s">
        <v>267</v>
      </c>
      <c r="I110" s="105" t="s">
        <v>141</v>
      </c>
      <c r="J110" s="105">
        <v>100</v>
      </c>
      <c r="K110" s="105">
        <v>796</v>
      </c>
      <c r="L110" s="105">
        <v>2035</v>
      </c>
      <c r="M110" s="105">
        <f>L110-K110</f>
        <v>1239</v>
      </c>
      <c r="N110" s="107">
        <f>IF(AND($M110&lt;&gt;0,$L110&lt;&gt;0),$M110/$L110,"")</f>
        <v>0.608845208845209</v>
      </c>
      <c r="O110" s="105">
        <v>200</v>
      </c>
      <c r="P110" s="72">
        <f t="shared" ref="P110:P127" si="24">O110*J110</f>
        <v>20000</v>
      </c>
      <c r="Q110" s="88">
        <f t="shared" ref="Q110:Q127" si="25">IF(AND($O110&lt;&gt;0,$L110&lt;&gt;0),$O110/$L110,"")</f>
        <v>0.0982800982800983</v>
      </c>
      <c r="R110" s="89" t="str">
        <f>IFERROR(SUMIF(#REF!,$A110,#REF!),"")</f>
        <v/>
      </c>
      <c r="S110" s="90" t="e">
        <f t="shared" ref="S110:S127" si="26">IF(AND(($M110*$J110-$R110)&lt;&gt;0,($L110*$J110)&lt;&gt;0),($M110*$J110-$R110)/($L110*$J110),"")</f>
        <v>#VALUE!</v>
      </c>
      <c r="T110" s="73">
        <v>5910243774</v>
      </c>
      <c r="U110" s="92" t="e">
        <f t="shared" ref="U110:U127" si="27">R110-O110*J110</f>
        <v>#VALUE!</v>
      </c>
    </row>
    <row r="111" s="54" customFormat="1" customHeight="1" spans="1:21">
      <c r="A111" s="62">
        <v>20231002</v>
      </c>
      <c r="B111" s="105" t="s">
        <v>268</v>
      </c>
      <c r="C111" s="105" t="s">
        <v>109</v>
      </c>
      <c r="D111" s="105" t="s">
        <v>129</v>
      </c>
      <c r="E111" s="105" t="s">
        <v>130</v>
      </c>
      <c r="F111" s="105" t="s">
        <v>133</v>
      </c>
      <c r="G111" s="105"/>
      <c r="H111" s="105" t="s">
        <v>269</v>
      </c>
      <c r="I111" s="105" t="s">
        <v>116</v>
      </c>
      <c r="J111" s="105">
        <v>100</v>
      </c>
      <c r="K111" s="105">
        <v>2565.87</v>
      </c>
      <c r="L111" s="105">
        <v>3585</v>
      </c>
      <c r="M111" s="105">
        <f t="shared" ref="M111:M124" si="28">L111-K111</f>
        <v>1019.13</v>
      </c>
      <c r="N111" s="107">
        <f t="shared" ref="N111:N124" si="29">IF(AND($M111&lt;&gt;0,$L111&lt;&gt;0),$M111/$L111,"")</f>
        <v>0.284276150627615</v>
      </c>
      <c r="O111" s="105">
        <v>70</v>
      </c>
      <c r="P111" s="72">
        <f t="shared" si="24"/>
        <v>7000</v>
      </c>
      <c r="Q111" s="88">
        <f t="shared" si="25"/>
        <v>0.0195258019525802</v>
      </c>
      <c r="R111" s="89" t="str">
        <f>IFERROR(SUMIF(#REF!,$A111,#REF!),"")</f>
        <v/>
      </c>
      <c r="S111" s="90" t="e">
        <f t="shared" si="26"/>
        <v>#VALUE!</v>
      </c>
      <c r="T111" s="73">
        <v>4100162704</v>
      </c>
      <c r="U111" s="92" t="e">
        <f t="shared" si="27"/>
        <v>#VALUE!</v>
      </c>
    </row>
    <row r="112" s="54" customFormat="1" customHeight="1" spans="1:21">
      <c r="A112" s="62">
        <v>20231003</v>
      </c>
      <c r="B112" s="105" t="s">
        <v>268</v>
      </c>
      <c r="C112" s="105" t="s">
        <v>109</v>
      </c>
      <c r="D112" s="105" t="s">
        <v>110</v>
      </c>
      <c r="E112" s="105" t="s">
        <v>111</v>
      </c>
      <c r="F112" s="105" t="s">
        <v>112</v>
      </c>
      <c r="G112" s="105"/>
      <c r="H112" s="105" t="s">
        <v>269</v>
      </c>
      <c r="I112" s="105" t="s">
        <v>116</v>
      </c>
      <c r="J112" s="105">
        <v>80</v>
      </c>
      <c r="K112" s="105">
        <v>2565.87</v>
      </c>
      <c r="L112" s="105">
        <v>3585</v>
      </c>
      <c r="M112" s="105">
        <f t="shared" si="28"/>
        <v>1019.13</v>
      </c>
      <c r="N112" s="107">
        <f t="shared" si="29"/>
        <v>0.284276150627615</v>
      </c>
      <c r="O112" s="105">
        <v>67</v>
      </c>
      <c r="P112" s="72">
        <f t="shared" si="24"/>
        <v>5360</v>
      </c>
      <c r="Q112" s="88">
        <f t="shared" si="25"/>
        <v>0.0186889818688982</v>
      </c>
      <c r="R112" s="89" t="str">
        <f>IFERROR(SUMIF(#REF!,$A112,#REF!),"")</f>
        <v/>
      </c>
      <c r="S112" s="90" t="e">
        <f t="shared" si="26"/>
        <v>#VALUE!</v>
      </c>
      <c r="T112" s="73" t="s">
        <v>270</v>
      </c>
      <c r="U112" s="92" t="e">
        <f t="shared" si="27"/>
        <v>#VALUE!</v>
      </c>
    </row>
    <row r="113" s="54" customFormat="1" customHeight="1" spans="1:21">
      <c r="A113" s="62">
        <v>20231004</v>
      </c>
      <c r="B113" s="105" t="s">
        <v>268</v>
      </c>
      <c r="C113" s="105" t="s">
        <v>109</v>
      </c>
      <c r="D113" s="105" t="s">
        <v>110</v>
      </c>
      <c r="E113" s="105" t="s">
        <v>111</v>
      </c>
      <c r="F113" s="105" t="s">
        <v>112</v>
      </c>
      <c r="G113" s="105"/>
      <c r="H113" s="105" t="s">
        <v>113</v>
      </c>
      <c r="I113" s="105" t="s">
        <v>271</v>
      </c>
      <c r="J113" s="105">
        <v>162</v>
      </c>
      <c r="K113" s="105">
        <v>557.6</v>
      </c>
      <c r="L113" s="105">
        <v>1752</v>
      </c>
      <c r="M113" s="105">
        <f t="shared" si="28"/>
        <v>1194.4</v>
      </c>
      <c r="N113" s="107">
        <f t="shared" si="29"/>
        <v>0.681735159817352</v>
      </c>
      <c r="O113" s="105">
        <v>100</v>
      </c>
      <c r="P113" s="72">
        <f t="shared" si="24"/>
        <v>16200</v>
      </c>
      <c r="Q113" s="88">
        <f t="shared" si="25"/>
        <v>0.0570776255707763</v>
      </c>
      <c r="R113" s="89" t="str">
        <f>IFERROR(SUMIF(#REF!,$A113,#REF!),"")</f>
        <v/>
      </c>
      <c r="S113" s="90" t="e">
        <f t="shared" si="26"/>
        <v>#VALUE!</v>
      </c>
      <c r="T113" s="73" t="s">
        <v>272</v>
      </c>
      <c r="U113" s="92" t="e">
        <f t="shared" si="27"/>
        <v>#VALUE!</v>
      </c>
    </row>
    <row r="114" s="54" customFormat="1" customHeight="1" spans="1:21">
      <c r="A114" s="62">
        <v>20231005</v>
      </c>
      <c r="B114" s="105" t="s">
        <v>268</v>
      </c>
      <c r="C114" s="105" t="s">
        <v>109</v>
      </c>
      <c r="D114" s="105" t="s">
        <v>110</v>
      </c>
      <c r="E114" s="105" t="s">
        <v>111</v>
      </c>
      <c r="F114" s="105" t="s">
        <v>112</v>
      </c>
      <c r="G114" s="105"/>
      <c r="H114" s="105" t="s">
        <v>273</v>
      </c>
      <c r="I114" s="105" t="s">
        <v>141</v>
      </c>
      <c r="J114" s="105">
        <v>249</v>
      </c>
      <c r="K114" s="105">
        <v>619.5</v>
      </c>
      <c r="L114" s="105">
        <v>1290</v>
      </c>
      <c r="M114" s="105">
        <f t="shared" si="28"/>
        <v>670.5</v>
      </c>
      <c r="N114" s="107">
        <f t="shared" si="29"/>
        <v>0.519767441860465</v>
      </c>
      <c r="O114" s="105">
        <v>50</v>
      </c>
      <c r="P114" s="72">
        <f t="shared" si="24"/>
        <v>12450</v>
      </c>
      <c r="Q114" s="88">
        <f t="shared" si="25"/>
        <v>0.0387596899224806</v>
      </c>
      <c r="R114" s="89" t="str">
        <f>IFERROR(SUMIF(#REF!,$A114,#REF!),"")</f>
        <v/>
      </c>
      <c r="S114" s="90" t="e">
        <f t="shared" si="26"/>
        <v>#VALUE!</v>
      </c>
      <c r="T114" s="73" t="s">
        <v>274</v>
      </c>
      <c r="U114" s="92" t="e">
        <f t="shared" si="27"/>
        <v>#VALUE!</v>
      </c>
    </row>
    <row r="115" s="54" customFormat="1" customHeight="1" spans="1:21">
      <c r="A115" s="62">
        <v>20231006</v>
      </c>
      <c r="B115" s="105" t="s">
        <v>268</v>
      </c>
      <c r="C115" s="105" t="s">
        <v>109</v>
      </c>
      <c r="D115" s="105" t="s">
        <v>110</v>
      </c>
      <c r="E115" s="105" t="s">
        <v>111</v>
      </c>
      <c r="F115" s="105" t="s">
        <v>112</v>
      </c>
      <c r="G115" s="105"/>
      <c r="H115" s="105" t="s">
        <v>275</v>
      </c>
      <c r="I115" s="105" t="s">
        <v>122</v>
      </c>
      <c r="J115" s="105">
        <v>12</v>
      </c>
      <c r="K115" s="105">
        <v>1195</v>
      </c>
      <c r="L115" s="105">
        <v>1850</v>
      </c>
      <c r="M115" s="105">
        <f t="shared" si="28"/>
        <v>655</v>
      </c>
      <c r="N115" s="107">
        <f t="shared" si="29"/>
        <v>0.354054054054054</v>
      </c>
      <c r="O115" s="105">
        <v>100</v>
      </c>
      <c r="P115" s="72">
        <f t="shared" si="24"/>
        <v>1200</v>
      </c>
      <c r="Q115" s="88">
        <f t="shared" si="25"/>
        <v>0.0540540540540541</v>
      </c>
      <c r="R115" s="89" t="str">
        <f>IFERROR(SUMIF(#REF!,$A115,#REF!),"")</f>
        <v/>
      </c>
      <c r="S115" s="90" t="e">
        <f t="shared" si="26"/>
        <v>#VALUE!</v>
      </c>
      <c r="T115" s="73">
        <v>5910646549</v>
      </c>
      <c r="U115" s="92" t="e">
        <f t="shared" si="27"/>
        <v>#VALUE!</v>
      </c>
    </row>
    <row r="116" s="54" customFormat="1" customHeight="1" spans="1:21">
      <c r="A116" s="62">
        <v>20231007</v>
      </c>
      <c r="B116" s="105" t="s">
        <v>268</v>
      </c>
      <c r="C116" s="105" t="s">
        <v>109</v>
      </c>
      <c r="D116" s="105" t="s">
        <v>110</v>
      </c>
      <c r="E116" s="105" t="s">
        <v>111</v>
      </c>
      <c r="F116" s="105" t="s">
        <v>112</v>
      </c>
      <c r="G116" s="105"/>
      <c r="H116" s="105" t="s">
        <v>276</v>
      </c>
      <c r="I116" s="105" t="s">
        <v>122</v>
      </c>
      <c r="J116" s="105">
        <v>47</v>
      </c>
      <c r="K116" s="105">
        <v>1195</v>
      </c>
      <c r="L116" s="105">
        <v>2017</v>
      </c>
      <c r="M116" s="105">
        <f t="shared" si="28"/>
        <v>822</v>
      </c>
      <c r="N116" s="107">
        <f t="shared" si="29"/>
        <v>0.407535944471988</v>
      </c>
      <c r="O116" s="105">
        <v>100</v>
      </c>
      <c r="P116" s="72">
        <f t="shared" si="24"/>
        <v>4700</v>
      </c>
      <c r="Q116" s="88">
        <f t="shared" si="25"/>
        <v>0.0495785820525533</v>
      </c>
      <c r="R116" s="89" t="str">
        <f>IFERROR(SUMIF(#REF!,$A116,#REF!),"")</f>
        <v/>
      </c>
      <c r="S116" s="90" t="e">
        <f t="shared" si="26"/>
        <v>#VALUE!</v>
      </c>
      <c r="T116" s="73" t="s">
        <v>277</v>
      </c>
      <c r="U116" s="92" t="e">
        <f t="shared" si="27"/>
        <v>#VALUE!</v>
      </c>
    </row>
    <row r="117" s="54" customFormat="1" customHeight="1" spans="1:21">
      <c r="A117" s="62">
        <v>20231008</v>
      </c>
      <c r="B117" s="105" t="s">
        <v>268</v>
      </c>
      <c r="C117" s="105" t="s">
        <v>109</v>
      </c>
      <c r="D117" s="105" t="s">
        <v>134</v>
      </c>
      <c r="E117" s="105" t="s">
        <v>135</v>
      </c>
      <c r="F117" s="105" t="s">
        <v>136</v>
      </c>
      <c r="G117" s="105"/>
      <c r="H117" s="105" t="s">
        <v>278</v>
      </c>
      <c r="I117" s="105" t="s">
        <v>271</v>
      </c>
      <c r="J117" s="105">
        <v>25</v>
      </c>
      <c r="K117" s="105">
        <v>600</v>
      </c>
      <c r="L117" s="105">
        <v>1146</v>
      </c>
      <c r="M117" s="105">
        <f t="shared" si="28"/>
        <v>546</v>
      </c>
      <c r="N117" s="107">
        <f t="shared" si="29"/>
        <v>0.476439790575916</v>
      </c>
      <c r="O117" s="105">
        <v>50</v>
      </c>
      <c r="P117" s="72">
        <f t="shared" si="24"/>
        <v>1250</v>
      </c>
      <c r="Q117" s="88">
        <f t="shared" si="25"/>
        <v>0.043630017452007</v>
      </c>
      <c r="R117" s="89" t="str">
        <f>IFERROR(SUMIF(#REF!,$A117,#REF!),"")</f>
        <v/>
      </c>
      <c r="S117" s="90" t="e">
        <f t="shared" si="26"/>
        <v>#VALUE!</v>
      </c>
      <c r="T117" s="73" t="s">
        <v>279</v>
      </c>
      <c r="U117" s="92" t="e">
        <f t="shared" si="27"/>
        <v>#VALUE!</v>
      </c>
    </row>
    <row r="118" s="54" customFormat="1" customHeight="1" spans="1:21">
      <c r="A118" s="62">
        <v>20231009</v>
      </c>
      <c r="B118" s="105" t="s">
        <v>268</v>
      </c>
      <c r="C118" s="105" t="s">
        <v>109</v>
      </c>
      <c r="D118" s="105" t="s">
        <v>124</v>
      </c>
      <c r="E118" s="105" t="s">
        <v>125</v>
      </c>
      <c r="F118" s="105" t="s">
        <v>126</v>
      </c>
      <c r="G118" s="105"/>
      <c r="H118" s="105" t="s">
        <v>267</v>
      </c>
      <c r="I118" s="105" t="s">
        <v>141</v>
      </c>
      <c r="J118" s="105">
        <v>64</v>
      </c>
      <c r="K118" s="105">
        <v>796</v>
      </c>
      <c r="L118" s="105">
        <v>2035</v>
      </c>
      <c r="M118" s="105">
        <f t="shared" si="28"/>
        <v>1239</v>
      </c>
      <c r="N118" s="107">
        <f t="shared" si="29"/>
        <v>0.608845208845209</v>
      </c>
      <c r="O118" s="105">
        <v>100</v>
      </c>
      <c r="P118" s="72">
        <f t="shared" si="24"/>
        <v>6400</v>
      </c>
      <c r="Q118" s="88">
        <f t="shared" si="25"/>
        <v>0.0491400491400491</v>
      </c>
      <c r="R118" s="89" t="str">
        <f>IFERROR(SUMIF(#REF!,$A118,#REF!),"")</f>
        <v/>
      </c>
      <c r="S118" s="90" t="e">
        <f t="shared" si="26"/>
        <v>#VALUE!</v>
      </c>
      <c r="T118" s="73" t="s">
        <v>280</v>
      </c>
      <c r="U118" s="92" t="e">
        <f t="shared" si="27"/>
        <v>#VALUE!</v>
      </c>
    </row>
    <row r="119" s="54" customFormat="1" customHeight="1" spans="1:21">
      <c r="A119" s="62">
        <v>20231010</v>
      </c>
      <c r="B119" s="105" t="s">
        <v>268</v>
      </c>
      <c r="C119" s="105" t="s">
        <v>109</v>
      </c>
      <c r="D119" s="105" t="s">
        <v>124</v>
      </c>
      <c r="E119" s="105" t="s">
        <v>125</v>
      </c>
      <c r="F119" s="105" t="s">
        <v>126</v>
      </c>
      <c r="G119" s="105"/>
      <c r="H119" s="105" t="s">
        <v>281</v>
      </c>
      <c r="I119" s="105" t="s">
        <v>271</v>
      </c>
      <c r="J119" s="105">
        <v>40</v>
      </c>
      <c r="K119" s="105">
        <v>558</v>
      </c>
      <c r="L119" s="105">
        <v>884</v>
      </c>
      <c r="M119" s="105">
        <f t="shared" si="28"/>
        <v>326</v>
      </c>
      <c r="N119" s="107">
        <f t="shared" si="29"/>
        <v>0.368778280542986</v>
      </c>
      <c r="O119" s="105">
        <v>100</v>
      </c>
      <c r="P119" s="72">
        <f t="shared" si="24"/>
        <v>4000</v>
      </c>
      <c r="Q119" s="88">
        <f t="shared" si="25"/>
        <v>0.113122171945701</v>
      </c>
      <c r="R119" s="89" t="str">
        <f>IFERROR(SUMIF(#REF!,$A119,#REF!),"")</f>
        <v/>
      </c>
      <c r="S119" s="90" t="e">
        <f t="shared" si="26"/>
        <v>#VALUE!</v>
      </c>
      <c r="T119" s="73" t="s">
        <v>282</v>
      </c>
      <c r="U119" s="92" t="e">
        <f t="shared" si="27"/>
        <v>#VALUE!</v>
      </c>
    </row>
    <row r="120" s="54" customFormat="1" customHeight="1" spans="1:21">
      <c r="A120" s="62">
        <v>20231011</v>
      </c>
      <c r="B120" s="105" t="s">
        <v>268</v>
      </c>
      <c r="C120" s="105" t="s">
        <v>109</v>
      </c>
      <c r="D120" s="105" t="s">
        <v>124</v>
      </c>
      <c r="E120" s="105" t="s">
        <v>283</v>
      </c>
      <c r="F120" s="105" t="s">
        <v>126</v>
      </c>
      <c r="G120" s="105"/>
      <c r="H120" s="105" t="s">
        <v>284</v>
      </c>
      <c r="I120" s="105" t="s">
        <v>116</v>
      </c>
      <c r="J120" s="105">
        <v>100</v>
      </c>
      <c r="K120" s="105">
        <v>2565.87</v>
      </c>
      <c r="L120" s="105">
        <v>3585</v>
      </c>
      <c r="M120" s="105">
        <f t="shared" si="28"/>
        <v>1019.13</v>
      </c>
      <c r="N120" s="107">
        <f t="shared" si="29"/>
        <v>0.284276150627615</v>
      </c>
      <c r="O120" s="105">
        <v>67</v>
      </c>
      <c r="P120" s="72">
        <f t="shared" si="24"/>
        <v>6700</v>
      </c>
      <c r="Q120" s="88">
        <f t="shared" si="25"/>
        <v>0.0186889818688982</v>
      </c>
      <c r="R120" s="89" t="str">
        <f>IFERROR(SUMIF(#REF!,$A120,#REF!),"")</f>
        <v/>
      </c>
      <c r="S120" s="90" t="e">
        <f t="shared" si="26"/>
        <v>#VALUE!</v>
      </c>
      <c r="T120" s="73">
        <v>4100168336</v>
      </c>
      <c r="U120" s="92" t="e">
        <f t="shared" si="27"/>
        <v>#VALUE!</v>
      </c>
    </row>
    <row r="121" s="54" customFormat="1" customHeight="1" spans="1:21">
      <c r="A121" s="62">
        <v>20231012</v>
      </c>
      <c r="B121" s="105" t="s">
        <v>268</v>
      </c>
      <c r="C121" s="105" t="s">
        <v>109</v>
      </c>
      <c r="D121" s="105" t="s">
        <v>285</v>
      </c>
      <c r="E121" s="105" t="s">
        <v>286</v>
      </c>
      <c r="F121" s="105" t="s">
        <v>287</v>
      </c>
      <c r="G121" s="105"/>
      <c r="H121" s="105" t="s">
        <v>288</v>
      </c>
      <c r="I121" s="105" t="s">
        <v>271</v>
      </c>
      <c r="J121" s="105">
        <v>42</v>
      </c>
      <c r="K121" s="105">
        <v>930</v>
      </c>
      <c r="L121" s="105">
        <v>1690</v>
      </c>
      <c r="M121" s="105">
        <f t="shared" si="28"/>
        <v>760</v>
      </c>
      <c r="N121" s="107">
        <f t="shared" si="29"/>
        <v>0.449704142011834</v>
      </c>
      <c r="O121" s="105"/>
      <c r="P121" s="72">
        <f t="shared" si="24"/>
        <v>0</v>
      </c>
      <c r="Q121" s="88" t="str">
        <f t="shared" si="25"/>
        <v/>
      </c>
      <c r="R121" s="89" t="str">
        <f>IFERROR(SUMIF(#REF!,$A121,#REF!),"")</f>
        <v/>
      </c>
      <c r="S121" s="90" t="e">
        <f t="shared" si="26"/>
        <v>#VALUE!</v>
      </c>
      <c r="T121" s="114" t="s">
        <v>289</v>
      </c>
      <c r="U121" s="92" t="e">
        <f t="shared" si="27"/>
        <v>#VALUE!</v>
      </c>
    </row>
    <row r="122" s="54" customFormat="1" customHeight="1" spans="1:21">
      <c r="A122" s="62">
        <v>20231013</v>
      </c>
      <c r="B122" s="105" t="s">
        <v>268</v>
      </c>
      <c r="C122" s="105" t="s">
        <v>109</v>
      </c>
      <c r="D122" s="105" t="s">
        <v>285</v>
      </c>
      <c r="E122" s="105" t="s">
        <v>286</v>
      </c>
      <c r="F122" s="105" t="s">
        <v>287</v>
      </c>
      <c r="G122" s="105"/>
      <c r="H122" s="105" t="s">
        <v>276</v>
      </c>
      <c r="I122" s="105" t="s">
        <v>122</v>
      </c>
      <c r="J122" s="105">
        <v>7</v>
      </c>
      <c r="K122" s="105">
        <v>1195</v>
      </c>
      <c r="L122" s="105">
        <v>2050</v>
      </c>
      <c r="M122" s="105">
        <f t="shared" si="28"/>
        <v>855</v>
      </c>
      <c r="N122" s="107">
        <f t="shared" si="29"/>
        <v>0.417073170731707</v>
      </c>
      <c r="O122" s="105"/>
      <c r="P122" s="72">
        <f t="shared" si="24"/>
        <v>0</v>
      </c>
      <c r="Q122" s="88" t="str">
        <f t="shared" si="25"/>
        <v/>
      </c>
      <c r="R122" s="89" t="str">
        <f>IFERROR(SUMIF(#REF!,$A122,#REF!),"")</f>
        <v/>
      </c>
      <c r="S122" s="90" t="e">
        <f t="shared" si="26"/>
        <v>#VALUE!</v>
      </c>
      <c r="T122" s="115"/>
      <c r="U122" s="92" t="e">
        <f t="shared" si="27"/>
        <v>#VALUE!</v>
      </c>
    </row>
    <row r="123" s="54" customFormat="1" customHeight="1" spans="1:21">
      <c r="A123" s="62">
        <v>20231014</v>
      </c>
      <c r="B123" s="105" t="s">
        <v>268</v>
      </c>
      <c r="C123" s="105" t="s">
        <v>109</v>
      </c>
      <c r="D123" s="105" t="s">
        <v>285</v>
      </c>
      <c r="E123" s="105" t="s">
        <v>286</v>
      </c>
      <c r="F123" s="105" t="s">
        <v>287</v>
      </c>
      <c r="G123" s="105"/>
      <c r="H123" s="105" t="s">
        <v>290</v>
      </c>
      <c r="I123" s="105" t="s">
        <v>291</v>
      </c>
      <c r="J123" s="105">
        <v>15</v>
      </c>
      <c r="K123" s="105">
        <v>2000</v>
      </c>
      <c r="L123" s="105">
        <v>2750</v>
      </c>
      <c r="M123" s="105">
        <f t="shared" si="28"/>
        <v>750</v>
      </c>
      <c r="N123" s="107">
        <f t="shared" si="29"/>
        <v>0.272727272727273</v>
      </c>
      <c r="O123" s="105"/>
      <c r="P123" s="72">
        <f t="shared" si="24"/>
        <v>0</v>
      </c>
      <c r="Q123" s="88" t="str">
        <f t="shared" si="25"/>
        <v/>
      </c>
      <c r="R123" s="89" t="str">
        <f>IFERROR(SUMIF(#REF!,$A123,#REF!),"")</f>
        <v/>
      </c>
      <c r="S123" s="90" t="e">
        <f t="shared" si="26"/>
        <v>#VALUE!</v>
      </c>
      <c r="T123" s="115"/>
      <c r="U123" s="92" t="e">
        <f t="shared" si="27"/>
        <v>#VALUE!</v>
      </c>
    </row>
    <row r="124" s="54" customFormat="1" customHeight="1" spans="1:21">
      <c r="A124" s="62">
        <v>20231015</v>
      </c>
      <c r="B124" s="105" t="s">
        <v>268</v>
      </c>
      <c r="C124" s="105" t="s">
        <v>109</v>
      </c>
      <c r="D124" s="105" t="s">
        <v>285</v>
      </c>
      <c r="E124" s="105" t="s">
        <v>286</v>
      </c>
      <c r="F124" s="105" t="s">
        <v>287</v>
      </c>
      <c r="G124" s="105"/>
      <c r="H124" s="105" t="s">
        <v>273</v>
      </c>
      <c r="I124" s="105" t="s">
        <v>141</v>
      </c>
      <c r="J124" s="105">
        <v>6</v>
      </c>
      <c r="K124" s="105">
        <v>619.5</v>
      </c>
      <c r="L124" s="105">
        <v>1290</v>
      </c>
      <c r="M124" s="105">
        <f t="shared" si="28"/>
        <v>670.5</v>
      </c>
      <c r="N124" s="107">
        <f t="shared" si="29"/>
        <v>0.519767441860465</v>
      </c>
      <c r="O124" s="105"/>
      <c r="P124" s="72">
        <f t="shared" si="24"/>
        <v>0</v>
      </c>
      <c r="Q124" s="88" t="str">
        <f t="shared" si="25"/>
        <v/>
      </c>
      <c r="R124" s="89" t="str">
        <f>IFERROR(SUMIF(#REF!,$A124,#REF!),"")</f>
        <v/>
      </c>
      <c r="S124" s="90" t="e">
        <f t="shared" si="26"/>
        <v>#VALUE!</v>
      </c>
      <c r="T124" s="116"/>
      <c r="U124" s="92" t="e">
        <f t="shared" si="27"/>
        <v>#VALUE!</v>
      </c>
    </row>
    <row r="125" s="54" customFormat="1" customHeight="1" spans="1:21">
      <c r="A125" s="62">
        <v>20231016</v>
      </c>
      <c r="B125" s="105" t="s">
        <v>292</v>
      </c>
      <c r="C125" s="105" t="s">
        <v>25</v>
      </c>
      <c r="D125" s="105" t="s">
        <v>51</v>
      </c>
      <c r="E125" s="105" t="s">
        <v>73</v>
      </c>
      <c r="F125" s="105"/>
      <c r="G125" s="105" t="s">
        <v>259</v>
      </c>
      <c r="H125" s="105" t="s">
        <v>293</v>
      </c>
      <c r="I125" s="105" t="s">
        <v>294</v>
      </c>
      <c r="J125" s="105">
        <v>15</v>
      </c>
      <c r="K125" s="105">
        <v>710</v>
      </c>
      <c r="L125" s="105">
        <v>1693</v>
      </c>
      <c r="M125" s="105">
        <v>983</v>
      </c>
      <c r="N125" s="107">
        <v>0.580626107501477</v>
      </c>
      <c r="O125" s="105">
        <v>100</v>
      </c>
      <c r="P125" s="72">
        <f t="shared" si="24"/>
        <v>1500</v>
      </c>
      <c r="Q125" s="88">
        <f t="shared" si="25"/>
        <v>0.0590667454223272</v>
      </c>
      <c r="R125" s="89" t="str">
        <f>IFERROR(SUMIF(#REF!,$A125,#REF!),"")</f>
        <v/>
      </c>
      <c r="S125" s="90" t="e">
        <f t="shared" si="26"/>
        <v>#VALUE!</v>
      </c>
      <c r="T125" s="73"/>
      <c r="U125" s="92" t="e">
        <f t="shared" si="27"/>
        <v>#VALUE!</v>
      </c>
    </row>
    <row r="126" s="54" customFormat="1" customHeight="1" spans="1:21">
      <c r="A126" s="62">
        <v>20231017</v>
      </c>
      <c r="B126" s="105" t="s">
        <v>292</v>
      </c>
      <c r="C126" s="105" t="s">
        <v>25</v>
      </c>
      <c r="D126" s="105" t="s">
        <v>76</v>
      </c>
      <c r="E126" s="105" t="s">
        <v>59</v>
      </c>
      <c r="F126" s="105"/>
      <c r="G126" s="105" t="s">
        <v>247</v>
      </c>
      <c r="H126" s="105" t="s">
        <v>250</v>
      </c>
      <c r="I126" s="105" t="s">
        <v>238</v>
      </c>
      <c r="J126" s="105">
        <v>10</v>
      </c>
      <c r="K126" s="105">
        <v>3584</v>
      </c>
      <c r="L126" s="105">
        <v>5523</v>
      </c>
      <c r="M126" s="105">
        <v>1939</v>
      </c>
      <c r="N126" s="107">
        <f>IF(AND($M126&lt;&gt;0,$L126&lt;&gt;0),$M126/$L126,"")</f>
        <v>0.351077313054499</v>
      </c>
      <c r="O126" s="105">
        <v>100</v>
      </c>
      <c r="P126" s="72">
        <f t="shared" si="24"/>
        <v>1000</v>
      </c>
      <c r="Q126" s="88">
        <f t="shared" si="25"/>
        <v>0.0181061017562919</v>
      </c>
      <c r="R126" s="89" t="str">
        <f>IFERROR(SUMIF(#REF!,$A126,#REF!),"")</f>
        <v/>
      </c>
      <c r="S126" s="90" t="e">
        <f t="shared" si="26"/>
        <v>#VALUE!</v>
      </c>
      <c r="T126" s="73"/>
      <c r="U126" s="92" t="e">
        <f t="shared" si="27"/>
        <v>#VALUE!</v>
      </c>
    </row>
    <row r="127" s="54" customFormat="1" customHeight="1" spans="1:21">
      <c r="A127" s="62">
        <v>20231018</v>
      </c>
      <c r="B127" s="105" t="s">
        <v>295</v>
      </c>
      <c r="C127" s="105" t="s">
        <v>25</v>
      </c>
      <c r="D127" s="105" t="s">
        <v>296</v>
      </c>
      <c r="E127" s="105" t="s">
        <v>150</v>
      </c>
      <c r="F127" s="105"/>
      <c r="G127" s="105" t="s">
        <v>297</v>
      </c>
      <c r="H127" s="105" t="s">
        <v>257</v>
      </c>
      <c r="I127" s="105" t="s">
        <v>189</v>
      </c>
      <c r="J127" s="105">
        <v>15</v>
      </c>
      <c r="K127" s="105">
        <v>1195</v>
      </c>
      <c r="L127" s="105">
        <v>1946</v>
      </c>
      <c r="M127" s="105">
        <v>751</v>
      </c>
      <c r="N127" s="107">
        <f>IF(AND($M127&lt;&gt;0,$L127&lt;&gt;0),$M127/$L127,"")</f>
        <v>0.385919835560123</v>
      </c>
      <c r="O127" s="105">
        <v>100</v>
      </c>
      <c r="P127" s="72">
        <f t="shared" si="24"/>
        <v>1500</v>
      </c>
      <c r="Q127" s="88">
        <f t="shared" si="25"/>
        <v>0.0513874614594039</v>
      </c>
      <c r="R127" s="89" t="str">
        <f>IFERROR(SUMIF(#REF!,$A127,#REF!),"")</f>
        <v/>
      </c>
      <c r="S127" s="90" t="e">
        <f t="shared" si="26"/>
        <v>#VALUE!</v>
      </c>
      <c r="T127" s="73" t="str">
        <f>IFERROR(VLOOKUP(A127,[2]商务费用支付申请!A:B,2,0),"")</f>
        <v/>
      </c>
      <c r="U127" s="92" t="e">
        <f t="shared" si="27"/>
        <v>#VALUE!</v>
      </c>
    </row>
    <row r="128" s="54" customFormat="1" customHeight="1" spans="1:21">
      <c r="A128" s="62">
        <v>20231101</v>
      </c>
      <c r="B128" s="105" t="s">
        <v>298</v>
      </c>
      <c r="C128" s="105" t="s">
        <v>25</v>
      </c>
      <c r="D128" s="105" t="s">
        <v>76</v>
      </c>
      <c r="E128" s="105" t="s">
        <v>59</v>
      </c>
      <c r="F128" s="105"/>
      <c r="G128" s="105" t="s">
        <v>297</v>
      </c>
      <c r="H128" s="105" t="s">
        <v>299</v>
      </c>
      <c r="I128" s="105" t="s">
        <v>300</v>
      </c>
      <c r="J128" s="105">
        <v>5</v>
      </c>
      <c r="K128" s="105">
        <v>3540</v>
      </c>
      <c r="L128" s="105">
        <v>6900</v>
      </c>
      <c r="M128" s="105">
        <v>3360</v>
      </c>
      <c r="N128" s="107">
        <v>0.48695652173913</v>
      </c>
      <c r="O128" s="105">
        <v>300</v>
      </c>
      <c r="P128" s="72">
        <f t="shared" ref="P128:P148" si="30">O128*J128</f>
        <v>1500</v>
      </c>
      <c r="Q128" s="88">
        <f t="shared" ref="Q128:Q148" si="31">IF(AND($O128&lt;&gt;0,$L128&lt;&gt;0),$O128/$L128,"")</f>
        <v>0.0434782608695652</v>
      </c>
      <c r="R128" s="89" t="str">
        <f>IFERROR(SUMIF(#REF!,$A128,#REF!),"")</f>
        <v/>
      </c>
      <c r="S128" s="90" t="e">
        <f t="shared" ref="S128:S148" si="32">IF(AND(($M128*$J128-$R128)&lt;&gt;0,($L128*$J128)&lt;&gt;0),($M128*$J128-$R128)/($L128*$J128),"")</f>
        <v>#VALUE!</v>
      </c>
      <c r="T128" s="73" t="str">
        <f>IFERROR(VLOOKUP(A128,[2]商务费用支付申请!A:B,2,0),"")</f>
        <v/>
      </c>
      <c r="U128" s="92" t="e">
        <f t="shared" ref="U128:U148" si="33">R128-O128*J128</f>
        <v>#VALUE!</v>
      </c>
    </row>
    <row r="129" s="54" customFormat="1" customHeight="1" spans="1:21">
      <c r="A129" s="62">
        <v>20231102</v>
      </c>
      <c r="B129" s="105" t="s">
        <v>301</v>
      </c>
      <c r="C129" s="105" t="s">
        <v>25</v>
      </c>
      <c r="D129" s="105" t="s">
        <v>76</v>
      </c>
      <c r="E129" s="105" t="s">
        <v>59</v>
      </c>
      <c r="F129" s="105"/>
      <c r="G129" s="105" t="s">
        <v>297</v>
      </c>
      <c r="H129" s="105" t="s">
        <v>214</v>
      </c>
      <c r="I129" s="105" t="s">
        <v>215</v>
      </c>
      <c r="J129" s="105">
        <v>10</v>
      </c>
      <c r="K129" s="105">
        <v>1600</v>
      </c>
      <c r="L129" s="105">
        <v>3200</v>
      </c>
      <c r="M129" s="105">
        <v>1600</v>
      </c>
      <c r="N129" s="107">
        <v>0.5</v>
      </c>
      <c r="O129" s="105">
        <v>100</v>
      </c>
      <c r="P129" s="72">
        <f t="shared" si="30"/>
        <v>1000</v>
      </c>
      <c r="Q129" s="88">
        <f t="shared" si="31"/>
        <v>0.03125</v>
      </c>
      <c r="R129" s="89" t="str">
        <f>IFERROR(SUMIF(#REF!,$A129,#REF!),"")</f>
        <v/>
      </c>
      <c r="S129" s="90" t="e">
        <f t="shared" si="32"/>
        <v>#VALUE!</v>
      </c>
      <c r="T129" s="73" t="str">
        <f>IFERROR(VLOOKUP(A129,[2]商务费用支付申请!A:B,2,0),"")</f>
        <v/>
      </c>
      <c r="U129" s="92" t="e">
        <f t="shared" si="33"/>
        <v>#VALUE!</v>
      </c>
    </row>
    <row r="130" s="54" customFormat="1" customHeight="1" spans="1:21">
      <c r="A130" s="62">
        <v>20231103</v>
      </c>
      <c r="B130" s="105" t="s">
        <v>301</v>
      </c>
      <c r="C130" s="105" t="s">
        <v>25</v>
      </c>
      <c r="D130" s="105" t="s">
        <v>76</v>
      </c>
      <c r="E130" s="105" t="s">
        <v>59</v>
      </c>
      <c r="F130" s="105"/>
      <c r="G130" s="105" t="s">
        <v>297</v>
      </c>
      <c r="H130" s="105" t="s">
        <v>251</v>
      </c>
      <c r="I130" s="105" t="s">
        <v>302</v>
      </c>
      <c r="J130" s="105">
        <v>8</v>
      </c>
      <c r="K130" s="105">
        <v>1934</v>
      </c>
      <c r="L130" s="105">
        <v>3265</v>
      </c>
      <c r="M130" s="105">
        <v>1331</v>
      </c>
      <c r="N130" s="107">
        <v>0.407656967840735</v>
      </c>
      <c r="O130" s="105">
        <v>100</v>
      </c>
      <c r="P130" s="72">
        <f t="shared" si="30"/>
        <v>800</v>
      </c>
      <c r="Q130" s="88">
        <f t="shared" si="31"/>
        <v>0.0306278713629403</v>
      </c>
      <c r="R130" s="89" t="str">
        <f>IFERROR(SUMIF(#REF!,$A130,#REF!),"")</f>
        <v/>
      </c>
      <c r="S130" s="90" t="e">
        <f t="shared" si="32"/>
        <v>#VALUE!</v>
      </c>
      <c r="T130" s="73" t="str">
        <f>IFERROR(VLOOKUP(A130,[2]商务费用支付申请!A:B,2,0),"")</f>
        <v/>
      </c>
      <c r="U130" s="92" t="e">
        <f t="shared" si="33"/>
        <v>#VALUE!</v>
      </c>
    </row>
    <row r="131" s="54" customFormat="1" customHeight="1" spans="1:21">
      <c r="A131" s="62">
        <v>20231104</v>
      </c>
      <c r="B131" s="105" t="s">
        <v>301</v>
      </c>
      <c r="C131" s="105" t="s">
        <v>25</v>
      </c>
      <c r="D131" s="105" t="s">
        <v>76</v>
      </c>
      <c r="E131" s="105" t="s">
        <v>69</v>
      </c>
      <c r="F131" s="105"/>
      <c r="G131" s="105" t="s">
        <v>297</v>
      </c>
      <c r="H131" s="105" t="s">
        <v>78</v>
      </c>
      <c r="I131" s="105" t="s">
        <v>44</v>
      </c>
      <c r="J131" s="105">
        <v>63</v>
      </c>
      <c r="K131" s="105">
        <v>199</v>
      </c>
      <c r="L131" s="105">
        <v>565</v>
      </c>
      <c r="M131" s="105">
        <v>366</v>
      </c>
      <c r="N131" s="107">
        <v>0.647787610619469</v>
      </c>
      <c r="O131" s="105">
        <v>100</v>
      </c>
      <c r="P131" s="72">
        <f t="shared" si="30"/>
        <v>6300</v>
      </c>
      <c r="Q131" s="88">
        <f t="shared" si="31"/>
        <v>0.176991150442478</v>
      </c>
      <c r="R131" s="89" t="str">
        <f>IFERROR(SUMIF(#REF!,$A131,#REF!),"")</f>
        <v/>
      </c>
      <c r="S131" s="90" t="e">
        <f t="shared" si="32"/>
        <v>#VALUE!</v>
      </c>
      <c r="T131" s="73" t="str">
        <f>IFERROR(VLOOKUP(A131,[2]商务费用支付申请!A:B,2,0),"")</f>
        <v/>
      </c>
      <c r="U131" s="92" t="e">
        <f t="shared" si="33"/>
        <v>#VALUE!</v>
      </c>
    </row>
    <row r="132" s="54" customFormat="1" customHeight="1" spans="1:21">
      <c r="A132" s="62">
        <v>20231105</v>
      </c>
      <c r="B132" s="105" t="s">
        <v>301</v>
      </c>
      <c r="C132" s="105" t="s">
        <v>25</v>
      </c>
      <c r="D132" s="105" t="s">
        <v>92</v>
      </c>
      <c r="E132" s="105" t="s">
        <v>93</v>
      </c>
      <c r="F132" s="105"/>
      <c r="G132" s="105" t="s">
        <v>303</v>
      </c>
      <c r="H132" s="105" t="s">
        <v>304</v>
      </c>
      <c r="I132" s="105" t="s">
        <v>44</v>
      </c>
      <c r="J132" s="105">
        <v>80</v>
      </c>
      <c r="K132" s="105">
        <v>513.27</v>
      </c>
      <c r="L132" s="105">
        <v>1814</v>
      </c>
      <c r="M132" s="105">
        <v>1300.73</v>
      </c>
      <c r="N132" s="107">
        <v>0.717050716648291</v>
      </c>
      <c r="O132" s="105">
        <v>400</v>
      </c>
      <c r="P132" s="72">
        <f t="shared" si="30"/>
        <v>32000</v>
      </c>
      <c r="Q132" s="88">
        <f t="shared" si="31"/>
        <v>0.220507166482911</v>
      </c>
      <c r="R132" s="89" t="str">
        <f>IFERROR(SUMIF(#REF!,$A132,#REF!),"")</f>
        <v/>
      </c>
      <c r="S132" s="90" t="e">
        <f t="shared" si="32"/>
        <v>#VALUE!</v>
      </c>
      <c r="T132" s="73" t="str">
        <f>IFERROR(VLOOKUP(A132,[2]商务费用支付申请!A:B,2,0),"")</f>
        <v/>
      </c>
      <c r="U132" s="92" t="e">
        <f t="shared" si="33"/>
        <v>#VALUE!</v>
      </c>
    </row>
    <row r="133" s="54" customFormat="1" customHeight="1" spans="1:21">
      <c r="A133" s="62">
        <v>20231106</v>
      </c>
      <c r="B133" s="105" t="s">
        <v>305</v>
      </c>
      <c r="C133" s="105" t="s">
        <v>25</v>
      </c>
      <c r="D133" s="105" t="s">
        <v>306</v>
      </c>
      <c r="E133" s="105" t="s">
        <v>73</v>
      </c>
      <c r="F133" s="105"/>
      <c r="G133" s="105" t="s">
        <v>297</v>
      </c>
      <c r="H133" s="105" t="s">
        <v>293</v>
      </c>
      <c r="I133" s="105" t="s">
        <v>294</v>
      </c>
      <c r="J133" s="105">
        <v>15</v>
      </c>
      <c r="K133" s="105">
        <v>710</v>
      </c>
      <c r="L133" s="105">
        <v>1693</v>
      </c>
      <c r="M133" s="105">
        <v>983</v>
      </c>
      <c r="N133" s="107">
        <v>0.580626107501477</v>
      </c>
      <c r="O133" s="105">
        <v>100</v>
      </c>
      <c r="P133" s="72">
        <f t="shared" si="30"/>
        <v>1500</v>
      </c>
      <c r="Q133" s="88">
        <f t="shared" si="31"/>
        <v>0.0590667454223272</v>
      </c>
      <c r="R133" s="89" t="str">
        <f>IFERROR(SUMIF(#REF!,$A133,#REF!),"")</f>
        <v/>
      </c>
      <c r="S133" s="90" t="e">
        <f t="shared" si="32"/>
        <v>#VALUE!</v>
      </c>
      <c r="T133" s="73" t="str">
        <f>IFERROR(VLOOKUP(A133,[2]商务费用支付申请!A:B,2,0),"")</f>
        <v/>
      </c>
      <c r="U133" s="92" t="e">
        <f t="shared" si="33"/>
        <v>#VALUE!</v>
      </c>
    </row>
    <row r="134" s="54" customFormat="1" customHeight="1" spans="1:21">
      <c r="A134" s="62">
        <v>20231107</v>
      </c>
      <c r="B134" s="105" t="s">
        <v>305</v>
      </c>
      <c r="C134" s="105" t="s">
        <v>25</v>
      </c>
      <c r="D134" s="105" t="s">
        <v>307</v>
      </c>
      <c r="E134" s="105" t="s">
        <v>73</v>
      </c>
      <c r="F134" s="105"/>
      <c r="G134" s="105" t="s">
        <v>297</v>
      </c>
      <c r="H134" s="105" t="s">
        <v>54</v>
      </c>
      <c r="I134" s="105" t="s">
        <v>55</v>
      </c>
      <c r="J134" s="105">
        <v>187</v>
      </c>
      <c r="K134" s="105">
        <v>3000</v>
      </c>
      <c r="L134" s="105">
        <v>4051</v>
      </c>
      <c r="M134" s="105">
        <v>1051</v>
      </c>
      <c r="N134" s="107">
        <v>0.259442113058504</v>
      </c>
      <c r="O134" s="105">
        <v>100</v>
      </c>
      <c r="P134" s="72">
        <f t="shared" si="30"/>
        <v>18700</v>
      </c>
      <c r="Q134" s="88">
        <f t="shared" si="31"/>
        <v>0.0246852628980499</v>
      </c>
      <c r="R134" s="89" t="str">
        <f>IFERROR(SUMIF(#REF!,$A134,#REF!),"")</f>
        <v/>
      </c>
      <c r="S134" s="90" t="e">
        <f t="shared" si="32"/>
        <v>#VALUE!</v>
      </c>
      <c r="T134" s="73" t="str">
        <f>IFERROR(VLOOKUP(A134,[2]商务费用支付申请!A:B,2,0),"")</f>
        <v/>
      </c>
      <c r="U134" s="92" t="e">
        <f t="shared" si="33"/>
        <v>#VALUE!</v>
      </c>
    </row>
    <row r="135" s="54" customFormat="1" customHeight="1" spans="1:21">
      <c r="A135" s="62">
        <v>20231108</v>
      </c>
      <c r="B135" s="105" t="s">
        <v>305</v>
      </c>
      <c r="C135" s="105" t="s">
        <v>25</v>
      </c>
      <c r="D135" s="105" t="s">
        <v>308</v>
      </c>
      <c r="E135" s="105" t="s">
        <v>309</v>
      </c>
      <c r="F135" s="105"/>
      <c r="G135" s="105" t="s">
        <v>297</v>
      </c>
      <c r="H135" s="105" t="s">
        <v>257</v>
      </c>
      <c r="I135" s="105" t="s">
        <v>189</v>
      </c>
      <c r="J135" s="105">
        <v>26</v>
      </c>
      <c r="K135" s="105">
        <v>1195</v>
      </c>
      <c r="L135" s="105">
        <v>1946</v>
      </c>
      <c r="M135" s="105">
        <v>751</v>
      </c>
      <c r="N135" s="107">
        <v>0.385919835560123</v>
      </c>
      <c r="O135" s="105">
        <v>100</v>
      </c>
      <c r="P135" s="72">
        <f t="shared" si="30"/>
        <v>2600</v>
      </c>
      <c r="Q135" s="88">
        <f t="shared" si="31"/>
        <v>0.0513874614594039</v>
      </c>
      <c r="R135" s="89" t="str">
        <f>IFERROR(SUMIF(#REF!,$A135,#REF!),"")</f>
        <v/>
      </c>
      <c r="S135" s="90" t="e">
        <f t="shared" si="32"/>
        <v>#VALUE!</v>
      </c>
      <c r="T135" s="73" t="str">
        <f>IFERROR(VLOOKUP(A135,[2]商务费用支付申请!A:B,2,0),"")</f>
        <v/>
      </c>
      <c r="U135" s="92" t="e">
        <f t="shared" si="33"/>
        <v>#VALUE!</v>
      </c>
    </row>
    <row r="136" s="54" customFormat="1" customHeight="1" spans="1:21">
      <c r="A136" s="62">
        <v>20231109</v>
      </c>
      <c r="B136" s="105" t="s">
        <v>305</v>
      </c>
      <c r="C136" s="105" t="s">
        <v>25</v>
      </c>
      <c r="D136" s="105" t="s">
        <v>308</v>
      </c>
      <c r="E136" s="105" t="s">
        <v>309</v>
      </c>
      <c r="F136" s="105"/>
      <c r="G136" s="105" t="s">
        <v>297</v>
      </c>
      <c r="H136" s="105" t="s">
        <v>310</v>
      </c>
      <c r="I136" s="105" t="s">
        <v>311</v>
      </c>
      <c r="J136" s="105">
        <v>8</v>
      </c>
      <c r="K136" s="105">
        <v>4005</v>
      </c>
      <c r="L136" s="105"/>
      <c r="M136" s="105"/>
      <c r="N136" s="107" t="s">
        <v>101</v>
      </c>
      <c r="O136" s="105">
        <v>100</v>
      </c>
      <c r="P136" s="72">
        <f t="shared" si="30"/>
        <v>800</v>
      </c>
      <c r="Q136" s="88" t="str">
        <f t="shared" si="31"/>
        <v/>
      </c>
      <c r="R136" s="89" t="str">
        <f>IFERROR(SUMIF(#REF!,$A136,#REF!),"")</f>
        <v/>
      </c>
      <c r="S136" s="90" t="e">
        <f t="shared" si="32"/>
        <v>#VALUE!</v>
      </c>
      <c r="T136" s="73" t="str">
        <f>IFERROR(VLOOKUP(A136,[2]商务费用支付申请!A:B,2,0),"")</f>
        <v/>
      </c>
      <c r="U136" s="92" t="e">
        <f t="shared" si="33"/>
        <v>#VALUE!</v>
      </c>
    </row>
    <row r="137" s="54" customFormat="1" customHeight="1" spans="1:21">
      <c r="A137" s="62">
        <v>20231110</v>
      </c>
      <c r="B137" s="105" t="s">
        <v>312</v>
      </c>
      <c r="C137" s="105" t="s">
        <v>25</v>
      </c>
      <c r="D137" s="105" t="s">
        <v>306</v>
      </c>
      <c r="E137" s="105" t="s">
        <v>73</v>
      </c>
      <c r="F137" s="105"/>
      <c r="G137" s="105" t="s">
        <v>297</v>
      </c>
      <c r="H137" s="105" t="s">
        <v>293</v>
      </c>
      <c r="I137" s="105" t="s">
        <v>294</v>
      </c>
      <c r="J137" s="105">
        <v>85</v>
      </c>
      <c r="K137" s="105">
        <v>840</v>
      </c>
      <c r="L137" s="105">
        <v>1693</v>
      </c>
      <c r="M137" s="105">
        <v>850</v>
      </c>
      <c r="N137" s="107">
        <v>0.502067336089781</v>
      </c>
      <c r="O137" s="105">
        <v>100</v>
      </c>
      <c r="P137" s="72">
        <f t="shared" si="30"/>
        <v>8500</v>
      </c>
      <c r="Q137" s="88">
        <f t="shared" si="31"/>
        <v>0.0590667454223272</v>
      </c>
      <c r="R137" s="89" t="str">
        <f>IFERROR(SUMIF(#REF!,$A137,#REF!),"")</f>
        <v/>
      </c>
      <c r="S137" s="90" t="e">
        <f t="shared" si="32"/>
        <v>#VALUE!</v>
      </c>
      <c r="T137" s="73" t="str">
        <f>IFERROR(VLOOKUP(A137,[2]商务费用支付申请!A:B,2,0),"")</f>
        <v/>
      </c>
      <c r="U137" s="92" t="e">
        <f t="shared" si="33"/>
        <v>#VALUE!</v>
      </c>
    </row>
    <row r="138" s="54" customFormat="1" customHeight="1" spans="1:21">
      <c r="A138" s="62">
        <v>20231111</v>
      </c>
      <c r="B138" s="105" t="s">
        <v>312</v>
      </c>
      <c r="C138" s="105" t="s">
        <v>25</v>
      </c>
      <c r="D138" s="105" t="s">
        <v>260</v>
      </c>
      <c r="E138" s="105" t="s">
        <v>313</v>
      </c>
      <c r="F138" s="105"/>
      <c r="G138" s="105" t="s">
        <v>297</v>
      </c>
      <c r="H138" s="105" t="s">
        <v>314</v>
      </c>
      <c r="I138" s="105" t="s">
        <v>314</v>
      </c>
      <c r="J138" s="105">
        <v>5</v>
      </c>
      <c r="K138" s="105">
        <v>3185</v>
      </c>
      <c r="L138" s="105">
        <v>3893</v>
      </c>
      <c r="M138" s="105">
        <v>708</v>
      </c>
      <c r="N138" s="107">
        <v>0.181864885692268</v>
      </c>
      <c r="O138" s="105">
        <v>500</v>
      </c>
      <c r="P138" s="72">
        <f t="shared" si="30"/>
        <v>2500</v>
      </c>
      <c r="Q138" s="88">
        <f t="shared" si="31"/>
        <v>0.128435653737478</v>
      </c>
      <c r="R138" s="89" t="str">
        <f>IFERROR(SUMIF(#REF!,$A138,#REF!),"")</f>
        <v/>
      </c>
      <c r="S138" s="90" t="e">
        <f t="shared" si="32"/>
        <v>#VALUE!</v>
      </c>
      <c r="T138" s="73" t="str">
        <f>IFERROR(VLOOKUP(A138,[2]商务费用支付申请!A:B,2,0),"")</f>
        <v/>
      </c>
      <c r="U138" s="92" t="e">
        <f t="shared" si="33"/>
        <v>#VALUE!</v>
      </c>
    </row>
    <row r="139" s="54" customFormat="1" customHeight="1" spans="1:21">
      <c r="A139" s="62">
        <v>20231112</v>
      </c>
      <c r="B139" s="105" t="s">
        <v>315</v>
      </c>
      <c r="C139" s="105" t="s">
        <v>25</v>
      </c>
      <c r="D139" s="105" t="s">
        <v>308</v>
      </c>
      <c r="E139" s="105" t="s">
        <v>309</v>
      </c>
      <c r="F139" s="105"/>
      <c r="G139" s="105" t="s">
        <v>316</v>
      </c>
      <c r="H139" s="105" t="s">
        <v>257</v>
      </c>
      <c r="I139" s="105" t="s">
        <v>189</v>
      </c>
      <c r="J139" s="105">
        <v>40</v>
      </c>
      <c r="K139" s="105">
        <v>1195</v>
      </c>
      <c r="L139" s="105">
        <v>1946</v>
      </c>
      <c r="M139" s="105">
        <v>751</v>
      </c>
      <c r="N139" s="107">
        <v>0.385919835560123</v>
      </c>
      <c r="O139" s="105">
        <v>100</v>
      </c>
      <c r="P139" s="72">
        <f t="shared" si="30"/>
        <v>4000</v>
      </c>
      <c r="Q139" s="88">
        <f t="shared" si="31"/>
        <v>0.0513874614594039</v>
      </c>
      <c r="R139" s="89" t="str">
        <f>IFERROR(SUMIF(#REF!,$A139,#REF!),"")</f>
        <v/>
      </c>
      <c r="S139" s="90" t="e">
        <f t="shared" si="32"/>
        <v>#VALUE!</v>
      </c>
      <c r="T139" s="73" t="str">
        <f>IFERROR(VLOOKUP(A139,[2]商务费用支付申请!A:B,2,0),"")</f>
        <v/>
      </c>
      <c r="U139" s="92" t="e">
        <f t="shared" si="33"/>
        <v>#VALUE!</v>
      </c>
    </row>
    <row r="140" s="54" customFormat="1" customHeight="1" spans="1:21">
      <c r="A140" s="62">
        <v>20231113</v>
      </c>
      <c r="B140" s="105" t="s">
        <v>315</v>
      </c>
      <c r="C140" s="105" t="s">
        <v>25</v>
      </c>
      <c r="D140" s="105" t="s">
        <v>308</v>
      </c>
      <c r="E140" s="105" t="s">
        <v>309</v>
      </c>
      <c r="F140" s="105"/>
      <c r="G140" s="105" t="s">
        <v>316</v>
      </c>
      <c r="H140" s="105" t="s">
        <v>317</v>
      </c>
      <c r="I140" s="105"/>
      <c r="J140" s="105">
        <v>20</v>
      </c>
      <c r="K140" s="105"/>
      <c r="L140" s="105"/>
      <c r="M140" s="105"/>
      <c r="N140" s="107" t="s">
        <v>101</v>
      </c>
      <c r="O140" s="105">
        <v>100</v>
      </c>
      <c r="P140" s="72">
        <f t="shared" si="30"/>
        <v>2000</v>
      </c>
      <c r="Q140" s="88" t="str">
        <f t="shared" si="31"/>
        <v/>
      </c>
      <c r="R140" s="89" t="str">
        <f>IFERROR(SUMIF(#REF!,$A140,#REF!),"")</f>
        <v/>
      </c>
      <c r="S140" s="90" t="e">
        <f t="shared" si="32"/>
        <v>#VALUE!</v>
      </c>
      <c r="T140" s="73" t="str">
        <f>IFERROR(VLOOKUP(A140,[2]商务费用支付申请!A:B,2,0),"")</f>
        <v/>
      </c>
      <c r="U140" s="92" t="e">
        <f t="shared" si="33"/>
        <v>#VALUE!</v>
      </c>
    </row>
    <row r="141" s="54" customFormat="1" customHeight="1" spans="1:21">
      <c r="A141" s="62">
        <v>20231114</v>
      </c>
      <c r="B141" s="105" t="s">
        <v>315</v>
      </c>
      <c r="C141" s="105" t="s">
        <v>25</v>
      </c>
      <c r="D141" s="105" t="s">
        <v>76</v>
      </c>
      <c r="E141" s="105" t="s">
        <v>59</v>
      </c>
      <c r="F141" s="105"/>
      <c r="G141" s="105" t="s">
        <v>316</v>
      </c>
      <c r="H141" s="105" t="s">
        <v>257</v>
      </c>
      <c r="I141" s="105" t="s">
        <v>189</v>
      </c>
      <c r="J141" s="105">
        <v>20</v>
      </c>
      <c r="K141" s="105">
        <v>1195</v>
      </c>
      <c r="L141" s="105">
        <v>1946</v>
      </c>
      <c r="M141" s="105">
        <v>751</v>
      </c>
      <c r="N141" s="107">
        <v>0.385919835560123</v>
      </c>
      <c r="O141" s="105">
        <v>100</v>
      </c>
      <c r="P141" s="72">
        <f t="shared" si="30"/>
        <v>2000</v>
      </c>
      <c r="Q141" s="88">
        <f t="shared" si="31"/>
        <v>0.0513874614594039</v>
      </c>
      <c r="R141" s="89" t="str">
        <f>IFERROR(SUMIF(#REF!,$A141,#REF!),"")</f>
        <v/>
      </c>
      <c r="S141" s="90" t="e">
        <f t="shared" si="32"/>
        <v>#VALUE!</v>
      </c>
      <c r="T141" s="73" t="str">
        <f>IFERROR(VLOOKUP(A141,[2]商务费用支付申请!A:B,2,0),"")</f>
        <v/>
      </c>
      <c r="U141" s="92" t="e">
        <f t="shared" si="33"/>
        <v>#VALUE!</v>
      </c>
    </row>
    <row r="142" s="54" customFormat="1" customHeight="1" spans="1:21">
      <c r="A142" s="62">
        <v>20231115</v>
      </c>
      <c r="B142" s="105" t="s">
        <v>315</v>
      </c>
      <c r="C142" s="105" t="s">
        <v>25</v>
      </c>
      <c r="D142" s="105" t="s">
        <v>318</v>
      </c>
      <c r="E142" s="105" t="s">
        <v>319</v>
      </c>
      <c r="F142" s="105"/>
      <c r="G142" s="105" t="s">
        <v>297</v>
      </c>
      <c r="H142" s="105" t="s">
        <v>293</v>
      </c>
      <c r="I142" s="105" t="s">
        <v>320</v>
      </c>
      <c r="J142" s="105">
        <v>20</v>
      </c>
      <c r="K142" s="105">
        <v>557.52</v>
      </c>
      <c r="L142" s="105">
        <v>2059</v>
      </c>
      <c r="M142" s="105">
        <v>1501.48</v>
      </c>
      <c r="N142" s="107">
        <v>0.729227780475959</v>
      </c>
      <c r="O142" s="105">
        <v>100</v>
      </c>
      <c r="P142" s="72">
        <f t="shared" si="30"/>
        <v>2000</v>
      </c>
      <c r="Q142" s="88">
        <f t="shared" si="31"/>
        <v>0.0485672656629432</v>
      </c>
      <c r="R142" s="89" t="str">
        <f>IFERROR(SUMIF(#REF!,$A142,#REF!),"")</f>
        <v/>
      </c>
      <c r="S142" s="90" t="e">
        <f t="shared" si="32"/>
        <v>#VALUE!</v>
      </c>
      <c r="T142" s="73" t="str">
        <f>IFERROR(VLOOKUP(A142,[2]商务费用支付申请!A:B,2,0),"")</f>
        <v/>
      </c>
      <c r="U142" s="92" t="e">
        <f t="shared" si="33"/>
        <v>#VALUE!</v>
      </c>
    </row>
    <row r="143" s="54" customFormat="1" customHeight="1" spans="1:21">
      <c r="A143" s="62">
        <v>20231116</v>
      </c>
      <c r="B143" s="105" t="s">
        <v>315</v>
      </c>
      <c r="C143" s="105" t="s">
        <v>25</v>
      </c>
      <c r="D143" s="105" t="s">
        <v>318</v>
      </c>
      <c r="E143" s="105" t="s">
        <v>319</v>
      </c>
      <c r="F143" s="105"/>
      <c r="G143" s="105" t="s">
        <v>297</v>
      </c>
      <c r="H143" s="105" t="s">
        <v>293</v>
      </c>
      <c r="I143" s="105"/>
      <c r="J143" s="105">
        <v>70</v>
      </c>
      <c r="K143" s="105">
        <v>840</v>
      </c>
      <c r="L143" s="105">
        <v>1693</v>
      </c>
      <c r="M143" s="105">
        <v>850</v>
      </c>
      <c r="N143" s="107">
        <v>0.502067336089781</v>
      </c>
      <c r="O143" s="105">
        <v>100</v>
      </c>
      <c r="P143" s="72">
        <f t="shared" si="30"/>
        <v>7000</v>
      </c>
      <c r="Q143" s="88">
        <f t="shared" si="31"/>
        <v>0.0590667454223272</v>
      </c>
      <c r="R143" s="89" t="str">
        <f>IFERROR(SUMIF(#REF!,$A143,#REF!),"")</f>
        <v/>
      </c>
      <c r="S143" s="90" t="e">
        <f t="shared" si="32"/>
        <v>#VALUE!</v>
      </c>
      <c r="T143" s="73" t="str">
        <f>IFERROR(VLOOKUP(A143,[2]商务费用支付申请!A:B,2,0),"")</f>
        <v/>
      </c>
      <c r="U143" s="92" t="e">
        <f t="shared" si="33"/>
        <v>#VALUE!</v>
      </c>
    </row>
    <row r="144" s="54" customFormat="1" customHeight="1" spans="1:21">
      <c r="A144" s="62">
        <v>20231117</v>
      </c>
      <c r="B144" s="105" t="s">
        <v>315</v>
      </c>
      <c r="C144" s="105" t="s">
        <v>25</v>
      </c>
      <c r="D144" s="105" t="s">
        <v>318</v>
      </c>
      <c r="E144" s="105" t="s">
        <v>319</v>
      </c>
      <c r="F144" s="105"/>
      <c r="G144" s="105" t="s">
        <v>321</v>
      </c>
      <c r="H144" s="105" t="s">
        <v>251</v>
      </c>
      <c r="I144" s="105" t="s">
        <v>302</v>
      </c>
      <c r="J144" s="105">
        <v>10</v>
      </c>
      <c r="K144" s="105">
        <v>1934</v>
      </c>
      <c r="L144" s="105">
        <v>3265</v>
      </c>
      <c r="M144" s="105">
        <v>1331</v>
      </c>
      <c r="N144" s="107">
        <v>0.407656967840735</v>
      </c>
      <c r="O144" s="105">
        <v>100</v>
      </c>
      <c r="P144" s="72">
        <f t="shared" si="30"/>
        <v>1000</v>
      </c>
      <c r="Q144" s="88">
        <f t="shared" si="31"/>
        <v>0.0306278713629403</v>
      </c>
      <c r="R144" s="89" t="str">
        <f>IFERROR(SUMIF(#REF!,$A144,#REF!),"")</f>
        <v/>
      </c>
      <c r="S144" s="90" t="e">
        <f t="shared" si="32"/>
        <v>#VALUE!</v>
      </c>
      <c r="T144" s="73" t="str">
        <f>IFERROR(VLOOKUP(A144,[2]商务费用支付申请!A:B,2,0),"")</f>
        <v/>
      </c>
      <c r="U144" s="92" t="e">
        <f t="shared" si="33"/>
        <v>#VALUE!</v>
      </c>
    </row>
    <row r="145" s="54" customFormat="1" customHeight="1" spans="1:21">
      <c r="A145" s="62">
        <v>20231118</v>
      </c>
      <c r="B145" s="105" t="s">
        <v>315</v>
      </c>
      <c r="C145" s="105" t="s">
        <v>25</v>
      </c>
      <c r="D145" s="105" t="s">
        <v>318</v>
      </c>
      <c r="E145" s="105" t="s">
        <v>319</v>
      </c>
      <c r="F145" s="105"/>
      <c r="G145" s="105" t="s">
        <v>321</v>
      </c>
      <c r="H145" s="105" t="s">
        <v>322</v>
      </c>
      <c r="I145" s="105"/>
      <c r="J145" s="105">
        <v>10</v>
      </c>
      <c r="K145" s="105">
        <v>2885</v>
      </c>
      <c r="L145" s="105">
        <v>4121</v>
      </c>
      <c r="M145" s="105">
        <v>1236</v>
      </c>
      <c r="N145" s="107">
        <v>0.299927202135404</v>
      </c>
      <c r="O145" s="105">
        <v>200</v>
      </c>
      <c r="P145" s="72">
        <f t="shared" si="30"/>
        <v>2000</v>
      </c>
      <c r="Q145" s="88">
        <f t="shared" si="31"/>
        <v>0.0485319097306479</v>
      </c>
      <c r="R145" s="89" t="str">
        <f>IFERROR(SUMIF(#REF!,$A145,#REF!),"")</f>
        <v/>
      </c>
      <c r="S145" s="90" t="e">
        <f t="shared" si="32"/>
        <v>#VALUE!</v>
      </c>
      <c r="T145" s="73" t="str">
        <f>IFERROR(VLOOKUP(A145,[2]商务费用支付申请!A:B,2,0),"")</f>
        <v/>
      </c>
      <c r="U145" s="92" t="e">
        <f t="shared" si="33"/>
        <v>#VALUE!</v>
      </c>
    </row>
    <row r="146" s="54" customFormat="1" customHeight="1" spans="1:21">
      <c r="A146" s="62">
        <v>20231119</v>
      </c>
      <c r="B146" s="105" t="s">
        <v>315</v>
      </c>
      <c r="C146" s="105" t="s">
        <v>25</v>
      </c>
      <c r="D146" s="105" t="s">
        <v>318</v>
      </c>
      <c r="E146" s="105" t="s">
        <v>319</v>
      </c>
      <c r="F146" s="105"/>
      <c r="G146" s="105" t="s">
        <v>321</v>
      </c>
      <c r="H146" s="105" t="s">
        <v>323</v>
      </c>
      <c r="I146" s="105"/>
      <c r="J146" s="105">
        <v>30</v>
      </c>
      <c r="K146" s="105">
        <v>1815</v>
      </c>
      <c r="L146" s="105">
        <v>2611</v>
      </c>
      <c r="M146" s="105">
        <v>796</v>
      </c>
      <c r="N146" s="107">
        <v>0.304864036767522</v>
      </c>
      <c r="O146" s="105">
        <v>150</v>
      </c>
      <c r="P146" s="72">
        <f t="shared" si="30"/>
        <v>4500</v>
      </c>
      <c r="Q146" s="88">
        <f t="shared" si="31"/>
        <v>0.0574492531597089</v>
      </c>
      <c r="R146" s="89" t="str">
        <f>IFERROR(SUMIF(#REF!,$A146,#REF!),"")</f>
        <v/>
      </c>
      <c r="S146" s="90" t="e">
        <f t="shared" si="32"/>
        <v>#VALUE!</v>
      </c>
      <c r="T146" s="73" t="str">
        <f>IFERROR(VLOOKUP(A146,[2]商务费用支付申请!A:B,2,0),"")</f>
        <v/>
      </c>
      <c r="U146" s="92" t="e">
        <f t="shared" si="33"/>
        <v>#VALUE!</v>
      </c>
    </row>
    <row r="147" s="54" customFormat="1" customHeight="1" spans="1:21">
      <c r="A147" s="62">
        <v>20231120</v>
      </c>
      <c r="B147" s="105" t="s">
        <v>315</v>
      </c>
      <c r="C147" s="105" t="s">
        <v>25</v>
      </c>
      <c r="D147" s="105" t="s">
        <v>190</v>
      </c>
      <c r="E147" s="105" t="s">
        <v>191</v>
      </c>
      <c r="F147" s="105"/>
      <c r="G147" s="105" t="s">
        <v>324</v>
      </c>
      <c r="H147" s="105" t="s">
        <v>293</v>
      </c>
      <c r="I147" s="105" t="s">
        <v>294</v>
      </c>
      <c r="J147" s="105">
        <v>20</v>
      </c>
      <c r="K147" s="105">
        <v>840</v>
      </c>
      <c r="L147" s="105">
        <v>1693</v>
      </c>
      <c r="M147" s="105">
        <v>850</v>
      </c>
      <c r="N147" s="107">
        <v>0.502067336089781</v>
      </c>
      <c r="O147" s="105">
        <v>100</v>
      </c>
      <c r="P147" s="72">
        <f t="shared" si="30"/>
        <v>2000</v>
      </c>
      <c r="Q147" s="88">
        <f t="shared" si="31"/>
        <v>0.0590667454223272</v>
      </c>
      <c r="R147" s="89" t="str">
        <f>IFERROR(SUMIF(#REF!,$A147,#REF!),"")</f>
        <v/>
      </c>
      <c r="S147" s="90" t="e">
        <f t="shared" si="32"/>
        <v>#VALUE!</v>
      </c>
      <c r="T147" s="73" t="str">
        <f>IFERROR(VLOOKUP(A147,[2]商务费用支付申请!A:B,2,0),"")</f>
        <v/>
      </c>
      <c r="U147" s="92" t="e">
        <f t="shared" si="33"/>
        <v>#VALUE!</v>
      </c>
    </row>
    <row r="148" s="54" customFormat="1" customHeight="1" spans="1:22">
      <c r="A148" s="62">
        <v>20231121</v>
      </c>
      <c r="B148" s="105" t="s">
        <v>315</v>
      </c>
      <c r="C148" s="105" t="s">
        <v>25</v>
      </c>
      <c r="D148" s="109" t="s">
        <v>325</v>
      </c>
      <c r="E148" s="105" t="s">
        <v>69</v>
      </c>
      <c r="F148" s="105"/>
      <c r="G148" s="105" t="s">
        <v>259</v>
      </c>
      <c r="H148" s="105" t="s">
        <v>70</v>
      </c>
      <c r="I148" s="105" t="s">
        <v>70</v>
      </c>
      <c r="J148" s="105">
        <v>20</v>
      </c>
      <c r="K148" s="105">
        <v>557.52</v>
      </c>
      <c r="L148" s="105">
        <v>2059</v>
      </c>
      <c r="M148" s="105">
        <f t="shared" ref="M148:M151" si="34">L148-K148</f>
        <v>1501.48</v>
      </c>
      <c r="N148" s="107">
        <f t="shared" ref="N148:N151" si="35">IF(AND($M148&lt;&gt;0,$L148&lt;&gt;0),$M148/$L148,"")</f>
        <v>0.729227780475959</v>
      </c>
      <c r="O148" s="105">
        <v>100</v>
      </c>
      <c r="P148" s="72">
        <f t="shared" si="30"/>
        <v>2000</v>
      </c>
      <c r="Q148" s="88">
        <f t="shared" si="31"/>
        <v>0.0485672656629432</v>
      </c>
      <c r="R148" s="89" t="str">
        <f>IFERROR(SUMIF(#REF!,$A148,#REF!),"")</f>
        <v/>
      </c>
      <c r="S148" s="90" t="e">
        <f t="shared" si="32"/>
        <v>#VALUE!</v>
      </c>
      <c r="T148" s="73" t="str">
        <f>IFERROR(VLOOKUP(A148,[2]商务费用支付申请!A:B,2,0),"")</f>
        <v/>
      </c>
      <c r="U148" s="92" t="e">
        <f t="shared" si="33"/>
        <v>#VALUE!</v>
      </c>
      <c r="V148"/>
    </row>
    <row r="149" s="54" customFormat="1" customHeight="1" spans="1:25">
      <c r="A149" s="62">
        <v>20231122</v>
      </c>
      <c r="B149" s="105" t="s">
        <v>180</v>
      </c>
      <c r="C149" s="105" t="s">
        <v>98</v>
      </c>
      <c r="D149" s="109" t="s">
        <v>152</v>
      </c>
      <c r="E149" s="105" t="s">
        <v>153</v>
      </c>
      <c r="F149" s="105"/>
      <c r="G149" s="105"/>
      <c r="H149" s="105" t="s">
        <v>29</v>
      </c>
      <c r="I149" s="105" t="s">
        <v>326</v>
      </c>
      <c r="J149" s="105">
        <v>5</v>
      </c>
      <c r="K149" s="105">
        <v>4828</v>
      </c>
      <c r="L149" s="105">
        <v>5595</v>
      </c>
      <c r="M149" s="105">
        <f t="shared" si="34"/>
        <v>767</v>
      </c>
      <c r="N149" s="107">
        <f t="shared" si="35"/>
        <v>0.137086684539768</v>
      </c>
      <c r="O149" s="105">
        <v>100</v>
      </c>
      <c r="P149" s="72">
        <f t="shared" ref="P149:P157" si="36">O149*J149</f>
        <v>500</v>
      </c>
      <c r="Q149" s="88">
        <f t="shared" ref="Q149:Q158" si="37">IF(AND($O149&lt;&gt;0,$L149&lt;&gt;0),$O149/$L149,"")</f>
        <v>0.0178731009830206</v>
      </c>
      <c r="R149" s="89" t="str">
        <f>IFERROR(SUMIF(#REF!,$A149,#REF!),"")</f>
        <v/>
      </c>
      <c r="S149" s="90" t="e">
        <f t="shared" ref="S149:S158" si="38">IF(AND(($M149*$J149-$R149)&lt;&gt;0,($L149*$J149)&lt;&gt;0),($M149*$J149-$R149)/($L149*$J149),"")</f>
        <v>#VALUE!</v>
      </c>
      <c r="T149" s="73">
        <v>5911854179</v>
      </c>
      <c r="U149" s="92"/>
      <c r="V149"/>
      <c r="Y149"/>
    </row>
    <row r="150" s="54" customFormat="1" customHeight="1" spans="1:25">
      <c r="A150" s="62">
        <v>20231123</v>
      </c>
      <c r="B150" s="105" t="s">
        <v>327</v>
      </c>
      <c r="C150" s="105" t="s">
        <v>98</v>
      </c>
      <c r="D150" s="109" t="s">
        <v>173</v>
      </c>
      <c r="E150" s="105" t="s">
        <v>174</v>
      </c>
      <c r="F150" s="105"/>
      <c r="G150" s="105"/>
      <c r="H150" s="105"/>
      <c r="I150" s="105" t="s">
        <v>328</v>
      </c>
      <c r="J150" s="105">
        <v>60</v>
      </c>
      <c r="K150" s="105">
        <v>2654</v>
      </c>
      <c r="L150" s="105">
        <v>3585</v>
      </c>
      <c r="M150" s="105">
        <f t="shared" si="34"/>
        <v>931</v>
      </c>
      <c r="N150" s="107">
        <f t="shared" si="35"/>
        <v>0.259693165969317</v>
      </c>
      <c r="O150" s="105">
        <v>50</v>
      </c>
      <c r="P150" s="72">
        <f t="shared" si="36"/>
        <v>3000</v>
      </c>
      <c r="Q150" s="88">
        <f t="shared" si="37"/>
        <v>0.0139470013947001</v>
      </c>
      <c r="R150" s="89" t="str">
        <f>IFERROR(SUMIF(#REF!,$A150,#REF!),"")</f>
        <v/>
      </c>
      <c r="S150" s="90" t="e">
        <f t="shared" si="38"/>
        <v>#VALUE!</v>
      </c>
      <c r="T150" s="73">
        <v>4100162706</v>
      </c>
      <c r="U150" s="92"/>
      <c r="V150"/>
      <c r="Y150">
        <f t="shared" ref="Y150:Y158" si="39">O150*J150</f>
        <v>3000</v>
      </c>
    </row>
    <row r="151" s="54" customFormat="1" customHeight="1" spans="1:25">
      <c r="A151" s="62">
        <v>20231124</v>
      </c>
      <c r="B151" s="105" t="s">
        <v>329</v>
      </c>
      <c r="C151" s="105" t="s">
        <v>98</v>
      </c>
      <c r="D151" s="109" t="s">
        <v>173</v>
      </c>
      <c r="E151" s="105" t="s">
        <v>174</v>
      </c>
      <c r="F151" s="105"/>
      <c r="G151" s="105"/>
      <c r="H151" s="105"/>
      <c r="I151" s="105" t="s">
        <v>328</v>
      </c>
      <c r="J151" s="105">
        <v>36</v>
      </c>
      <c r="K151" s="105">
        <v>2654</v>
      </c>
      <c r="L151" s="105">
        <v>3585</v>
      </c>
      <c r="M151" s="105">
        <f t="shared" si="34"/>
        <v>931</v>
      </c>
      <c r="N151" s="107">
        <f t="shared" si="35"/>
        <v>0.259693165969317</v>
      </c>
      <c r="O151" s="105">
        <v>50</v>
      </c>
      <c r="P151" s="72">
        <f t="shared" si="36"/>
        <v>1800</v>
      </c>
      <c r="Q151" s="88">
        <f t="shared" si="37"/>
        <v>0.0139470013947001</v>
      </c>
      <c r="R151" s="89" t="str">
        <f>IFERROR(SUMIF(#REF!,$A151,#REF!),"")</f>
        <v/>
      </c>
      <c r="S151" s="90" t="e">
        <f t="shared" si="38"/>
        <v>#VALUE!</v>
      </c>
      <c r="T151" s="73">
        <v>4100168828</v>
      </c>
      <c r="U151" s="92"/>
      <c r="V151"/>
      <c r="Y151">
        <f t="shared" si="39"/>
        <v>1800</v>
      </c>
    </row>
    <row r="152" s="54" customFormat="1" customHeight="1" spans="1:25">
      <c r="A152" s="62">
        <v>20231125</v>
      </c>
      <c r="B152" s="105" t="s">
        <v>266</v>
      </c>
      <c r="C152" s="105" t="s">
        <v>98</v>
      </c>
      <c r="D152" s="109" t="s">
        <v>330</v>
      </c>
      <c r="E152" s="105" t="s">
        <v>331</v>
      </c>
      <c r="F152" s="105"/>
      <c r="G152" s="105"/>
      <c r="H152" s="105"/>
      <c r="I152" s="105" t="s">
        <v>328</v>
      </c>
      <c r="J152" s="105">
        <v>100</v>
      </c>
      <c r="K152" s="105">
        <v>2654</v>
      </c>
      <c r="L152" s="105">
        <v>3585</v>
      </c>
      <c r="M152" s="105">
        <v>931</v>
      </c>
      <c r="N152" s="107">
        <v>0.259693165969317</v>
      </c>
      <c r="O152" s="105">
        <v>50</v>
      </c>
      <c r="P152" s="72">
        <f t="shared" si="36"/>
        <v>5000</v>
      </c>
      <c r="Q152" s="88">
        <f t="shared" si="37"/>
        <v>0.0139470013947001</v>
      </c>
      <c r="R152" s="89" t="str">
        <f>IFERROR(SUMIF(#REF!,$A152,#REF!),"")</f>
        <v/>
      </c>
      <c r="S152" s="90" t="e">
        <f t="shared" si="38"/>
        <v>#VALUE!</v>
      </c>
      <c r="T152" s="73"/>
      <c r="U152" s="92"/>
      <c r="V152"/>
      <c r="Y152">
        <f t="shared" si="39"/>
        <v>5000</v>
      </c>
    </row>
    <row r="153" s="54" customFormat="1" customHeight="1" spans="1:25">
      <c r="A153" s="62">
        <v>20231126</v>
      </c>
      <c r="B153" s="105" t="s">
        <v>329</v>
      </c>
      <c r="C153" s="105" t="s">
        <v>98</v>
      </c>
      <c r="D153" s="109" t="s">
        <v>332</v>
      </c>
      <c r="E153" s="105" t="s">
        <v>333</v>
      </c>
      <c r="F153" s="105"/>
      <c r="G153" s="105"/>
      <c r="H153" s="105" t="s">
        <v>29</v>
      </c>
      <c r="I153" s="105" t="s">
        <v>334</v>
      </c>
      <c r="J153" s="105">
        <v>19</v>
      </c>
      <c r="K153" s="105">
        <v>3887</v>
      </c>
      <c r="L153" s="105">
        <v>4745</v>
      </c>
      <c r="M153" s="105">
        <v>858</v>
      </c>
      <c r="N153" s="107">
        <v>0.180821917808219</v>
      </c>
      <c r="O153" s="105">
        <v>80</v>
      </c>
      <c r="P153" s="72">
        <f t="shared" si="36"/>
        <v>1520</v>
      </c>
      <c r="Q153" s="88">
        <f t="shared" si="37"/>
        <v>0.0168598524762908</v>
      </c>
      <c r="R153" s="89" t="str">
        <f>IFERROR(SUMIF(#REF!,$A153,#REF!),"")</f>
        <v/>
      </c>
      <c r="S153" s="90" t="e">
        <f t="shared" si="38"/>
        <v>#VALUE!</v>
      </c>
      <c r="T153" s="73"/>
      <c r="U153" s="92"/>
      <c r="V153"/>
      <c r="Y153">
        <f t="shared" si="39"/>
        <v>1520</v>
      </c>
    </row>
    <row r="154" s="54" customFormat="1" customHeight="1" spans="1:25">
      <c r="A154" s="62">
        <v>20231127</v>
      </c>
      <c r="B154" s="105" t="s">
        <v>329</v>
      </c>
      <c r="C154" s="105" t="s">
        <v>98</v>
      </c>
      <c r="D154" s="109" t="s">
        <v>332</v>
      </c>
      <c r="E154" s="105" t="s">
        <v>333</v>
      </c>
      <c r="F154" s="105"/>
      <c r="G154" s="105"/>
      <c r="H154" s="105" t="s">
        <v>335</v>
      </c>
      <c r="I154" s="105" t="s">
        <v>336</v>
      </c>
      <c r="J154" s="105">
        <v>5</v>
      </c>
      <c r="K154" s="105"/>
      <c r="L154" s="105"/>
      <c r="M154" s="105"/>
      <c r="N154" s="107"/>
      <c r="O154" s="105">
        <v>200</v>
      </c>
      <c r="P154" s="72">
        <f t="shared" si="36"/>
        <v>1000</v>
      </c>
      <c r="Q154" s="88" t="str">
        <f t="shared" si="37"/>
        <v/>
      </c>
      <c r="R154" s="89" t="str">
        <f>IFERROR(SUMIF(#REF!,$A154,#REF!),"")</f>
        <v/>
      </c>
      <c r="S154" s="90" t="e">
        <f t="shared" si="38"/>
        <v>#VALUE!</v>
      </c>
      <c r="T154" s="73"/>
      <c r="U154" s="92"/>
      <c r="V154"/>
      <c r="Y154">
        <f t="shared" si="39"/>
        <v>1000</v>
      </c>
    </row>
    <row r="155" s="54" customFormat="1" customHeight="1" spans="1:25">
      <c r="A155" s="62">
        <v>20231128</v>
      </c>
      <c r="B155" s="105" t="s">
        <v>337</v>
      </c>
      <c r="C155" s="105" t="s">
        <v>98</v>
      </c>
      <c r="D155" s="109" t="s">
        <v>338</v>
      </c>
      <c r="E155" s="105" t="s">
        <v>339</v>
      </c>
      <c r="F155" s="105"/>
      <c r="G155" s="105"/>
      <c r="H155" s="105" t="s">
        <v>29</v>
      </c>
      <c r="I155" s="105" t="s">
        <v>340</v>
      </c>
      <c r="J155" s="105">
        <v>1</v>
      </c>
      <c r="K155" s="105"/>
      <c r="L155" s="105"/>
      <c r="M155" s="105"/>
      <c r="N155" s="107" t="s">
        <v>101</v>
      </c>
      <c r="O155" s="105"/>
      <c r="P155" s="72">
        <f t="shared" si="36"/>
        <v>0</v>
      </c>
      <c r="Q155" s="88" t="str">
        <f t="shared" si="37"/>
        <v/>
      </c>
      <c r="R155" s="89" t="str">
        <f>IFERROR(SUMIF(#REF!,$A155,#REF!),"")</f>
        <v/>
      </c>
      <c r="S155" s="90" t="e">
        <f t="shared" si="38"/>
        <v>#VALUE!</v>
      </c>
      <c r="T155" s="73" t="s">
        <v>341</v>
      </c>
      <c r="U155" s="92"/>
      <c r="V155"/>
      <c r="Y155">
        <f t="shared" si="39"/>
        <v>0</v>
      </c>
    </row>
    <row r="156" s="54" customFormat="1" customHeight="1" spans="1:25">
      <c r="A156" s="62">
        <v>20231129</v>
      </c>
      <c r="B156" s="105" t="s">
        <v>337</v>
      </c>
      <c r="C156" s="105" t="s">
        <v>98</v>
      </c>
      <c r="D156" s="109" t="s">
        <v>342</v>
      </c>
      <c r="E156" s="105" t="s">
        <v>343</v>
      </c>
      <c r="F156" s="105"/>
      <c r="G156" s="105"/>
      <c r="H156" s="105" t="s">
        <v>139</v>
      </c>
      <c r="I156" s="105" t="s">
        <v>344</v>
      </c>
      <c r="J156" s="105"/>
      <c r="K156" s="105"/>
      <c r="L156" s="105"/>
      <c r="M156" s="105"/>
      <c r="N156" s="107" t="s">
        <v>101</v>
      </c>
      <c r="O156" s="105"/>
      <c r="P156" s="72">
        <f t="shared" si="36"/>
        <v>0</v>
      </c>
      <c r="Q156" s="88" t="str">
        <f t="shared" si="37"/>
        <v/>
      </c>
      <c r="R156" s="89" t="str">
        <f>IFERROR(SUMIF(#REF!,$A156,#REF!),"")</f>
        <v/>
      </c>
      <c r="S156" s="90" t="e">
        <f t="shared" si="38"/>
        <v>#VALUE!</v>
      </c>
      <c r="T156" s="73" t="s">
        <v>345</v>
      </c>
      <c r="U156" s="92"/>
      <c r="V156"/>
      <c r="Y156">
        <f t="shared" si="39"/>
        <v>0</v>
      </c>
    </row>
    <row r="157" s="54" customFormat="1" customHeight="1" spans="1:25">
      <c r="A157" s="62">
        <v>20231130</v>
      </c>
      <c r="B157" s="105" t="s">
        <v>329</v>
      </c>
      <c r="C157" s="105" t="s">
        <v>98</v>
      </c>
      <c r="D157" s="109" t="s">
        <v>346</v>
      </c>
      <c r="E157" s="105" t="s">
        <v>347</v>
      </c>
      <c r="F157" s="105"/>
      <c r="G157" s="105"/>
      <c r="H157" s="105"/>
      <c r="I157" s="105" t="s">
        <v>348</v>
      </c>
      <c r="J157" s="105"/>
      <c r="K157" s="105">
        <v>762509</v>
      </c>
      <c r="L157" s="105"/>
      <c r="M157" s="105"/>
      <c r="N157" s="107"/>
      <c r="O157" s="105">
        <v>22875.27</v>
      </c>
      <c r="P157" s="72">
        <f t="shared" si="36"/>
        <v>0</v>
      </c>
      <c r="Q157" s="88" t="str">
        <f t="shared" si="37"/>
        <v/>
      </c>
      <c r="R157" s="89" t="str">
        <f>IFERROR(SUMIF(#REF!,$A157,#REF!),"")</f>
        <v/>
      </c>
      <c r="S157" s="90" t="e">
        <f t="shared" si="38"/>
        <v>#VALUE!</v>
      </c>
      <c r="T157" s="73"/>
      <c r="U157" s="92"/>
      <c r="V157"/>
      <c r="Y157">
        <f t="shared" si="39"/>
        <v>0</v>
      </c>
    </row>
    <row r="158" s="54" customFormat="1" customHeight="1" spans="1:25">
      <c r="A158" s="62">
        <v>20231131</v>
      </c>
      <c r="B158" s="105" t="s">
        <v>329</v>
      </c>
      <c r="C158" s="105" t="s">
        <v>98</v>
      </c>
      <c r="D158" s="109" t="s">
        <v>349</v>
      </c>
      <c r="E158" s="105" t="s">
        <v>350</v>
      </c>
      <c r="F158" s="105"/>
      <c r="G158" s="105"/>
      <c r="H158" s="105"/>
      <c r="I158" s="105" t="s">
        <v>351</v>
      </c>
      <c r="J158" s="105"/>
      <c r="K158" s="105"/>
      <c r="L158" s="105"/>
      <c r="M158" s="105"/>
      <c r="N158" s="107"/>
      <c r="O158" s="105">
        <v>38702</v>
      </c>
      <c r="P158" s="72">
        <v>58702</v>
      </c>
      <c r="Q158" s="88" t="str">
        <f t="shared" si="37"/>
        <v/>
      </c>
      <c r="R158" s="89" t="str">
        <f>IFERROR(SUMIF(#REF!,$A158,#REF!),"")</f>
        <v/>
      </c>
      <c r="S158" s="90" t="e">
        <f t="shared" si="38"/>
        <v>#VALUE!</v>
      </c>
      <c r="T158" s="73" t="s">
        <v>352</v>
      </c>
      <c r="U158" s="92"/>
      <c r="V158"/>
      <c r="Y158">
        <f t="shared" si="39"/>
        <v>0</v>
      </c>
    </row>
  </sheetData>
  <autoFilter xmlns:etc="http://www.wps.cn/officeDocument/2017/etCustomData" ref="A3:XFD158" etc:filterBottomFollowUsedRange="0">
    <extLst/>
  </autoFilter>
  <mergeCells count="3">
    <mergeCell ref="T121:T124"/>
    <mergeCell ref="A1:Q2"/>
    <mergeCell ref="R1:T2"/>
  </mergeCells>
  <pageMargins left="0.7" right="0.7" top="0.75" bottom="0.75" header="0.3" footer="0.3"/>
  <pageSetup paperSize="9" orientation="portrait"/>
  <headerFooter/>
  <ignoredErrors>
    <ignoredError sqref="T31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0"/>
  <sheetViews>
    <sheetView tabSelected="1" zoomScale="55" zoomScaleNormal="55" workbookViewId="0">
      <pane ySplit="3" topLeftCell="A4" activePane="bottomLeft" state="frozen"/>
      <selection/>
      <selection pane="bottomLeft" activeCell="F20" sqref="F20"/>
    </sheetView>
  </sheetViews>
  <sheetFormatPr defaultColWidth="9" defaultRowHeight="12"/>
  <cols>
    <col min="1" max="2" width="9" style="3" customWidth="1"/>
    <col min="3" max="3" width="12.25" style="3" customWidth="1"/>
    <col min="4" max="4" width="5.975" style="3" customWidth="1"/>
    <col min="5" max="5" width="20.1083333333333" style="4" customWidth="1"/>
    <col min="6" max="6" width="6.76666666666667" style="3" customWidth="1"/>
    <col min="7" max="7" width="5" style="3" customWidth="1"/>
    <col min="8" max="8" width="8.325" style="5" customWidth="1"/>
    <col min="9" max="9" width="4.9" style="3" customWidth="1"/>
    <col min="10" max="10" width="30.3916666666667" style="6" customWidth="1"/>
    <col min="11" max="11" width="6.075" style="7" customWidth="1"/>
    <col min="12" max="12" width="9" style="8"/>
    <col min="13" max="13" width="9.66666666666667" style="8"/>
    <col min="14" max="14" width="8.45" style="3" customWidth="1"/>
    <col min="15" max="15" width="9" style="3"/>
    <col min="16" max="16" width="9.41666666666667" style="3" customWidth="1"/>
    <col min="17" max="17" width="5.88333333333333" style="3" customWidth="1"/>
    <col min="18" max="18" width="5.38333333333333" style="3" customWidth="1"/>
    <col min="19" max="19" width="6.56666666666667" style="3" customWidth="1"/>
    <col min="20" max="20" width="5.775" style="3" customWidth="1"/>
    <col min="21" max="21" width="4.99166666666667" style="3" customWidth="1"/>
    <col min="22" max="22" width="8.80833333333333" style="3" customWidth="1"/>
    <col min="23" max="25" width="9" style="3" customWidth="1"/>
    <col min="26" max="26" width="20.875" style="3" customWidth="1"/>
    <col min="27" max="27" width="20.8333333333333" style="3" customWidth="1"/>
    <col min="28" max="28" width="16.7583333333333" style="3" customWidth="1"/>
    <col min="29" max="16384" width="9" style="3"/>
  </cols>
  <sheetData>
    <row r="1" ht="14.25" customHeight="1" spans="1:28">
      <c r="A1" s="9" t="s">
        <v>0</v>
      </c>
      <c r="B1" s="9"/>
      <c r="C1" s="9"/>
      <c r="D1" s="9"/>
      <c r="E1" s="9"/>
      <c r="F1" s="9"/>
      <c r="G1" s="9"/>
      <c r="H1" s="10"/>
      <c r="I1" s="9"/>
      <c r="J1" s="19"/>
      <c r="K1" s="9"/>
      <c r="L1" s="20"/>
      <c r="M1" s="20"/>
      <c r="N1" s="9"/>
      <c r="O1" s="21"/>
      <c r="P1" s="9"/>
      <c r="Q1" s="9"/>
      <c r="R1" s="9"/>
      <c r="S1" s="28" t="s">
        <v>353</v>
      </c>
      <c r="T1" s="28"/>
      <c r="U1" s="29"/>
      <c r="V1" s="30"/>
      <c r="W1" s="29"/>
      <c r="X1" s="31" t="s">
        <v>1</v>
      </c>
      <c r="Y1" s="13"/>
      <c r="Z1" s="13"/>
      <c r="AA1" s="7"/>
      <c r="AB1" s="47"/>
    </row>
    <row r="2" ht="14.25" customHeight="1" spans="1:28">
      <c r="A2" s="9"/>
      <c r="B2" s="9"/>
      <c r="C2" s="9"/>
      <c r="D2" s="9"/>
      <c r="E2" s="9"/>
      <c r="F2" s="9"/>
      <c r="G2" s="9"/>
      <c r="H2" s="10"/>
      <c r="I2" s="9"/>
      <c r="J2" s="19"/>
      <c r="K2" s="9"/>
      <c r="L2" s="20"/>
      <c r="M2" s="20"/>
      <c r="N2" s="9"/>
      <c r="O2" s="21"/>
      <c r="P2" s="9"/>
      <c r="Q2" s="9"/>
      <c r="R2" s="9"/>
      <c r="S2" s="32"/>
      <c r="T2" s="32"/>
      <c r="U2" s="33"/>
      <c r="V2" s="34"/>
      <c r="W2" s="35"/>
      <c r="X2" s="36"/>
      <c r="Y2" s="48"/>
      <c r="Z2" s="48"/>
      <c r="AB2" s="47"/>
    </row>
    <row r="3" s="2" customFormat="1" ht="29" customHeight="1" spans="1:28">
      <c r="A3" s="11" t="s">
        <v>2</v>
      </c>
      <c r="B3" s="11" t="s">
        <v>3</v>
      </c>
      <c r="C3" s="12" t="s">
        <v>354</v>
      </c>
      <c r="D3" s="12" t="s">
        <v>4</v>
      </c>
      <c r="E3" s="13" t="s">
        <v>5</v>
      </c>
      <c r="F3" s="12" t="s">
        <v>6</v>
      </c>
      <c r="G3" s="12" t="s">
        <v>7</v>
      </c>
      <c r="H3" s="14" t="s">
        <v>8</v>
      </c>
      <c r="I3" s="12" t="s">
        <v>9</v>
      </c>
      <c r="J3" s="11" t="s">
        <v>10</v>
      </c>
      <c r="K3" s="12" t="s">
        <v>11</v>
      </c>
      <c r="L3" s="22" t="s">
        <v>12</v>
      </c>
      <c r="M3" s="22" t="s">
        <v>13</v>
      </c>
      <c r="N3" s="11" t="s">
        <v>14</v>
      </c>
      <c r="O3" s="23" t="s">
        <v>15</v>
      </c>
      <c r="P3" s="11" t="s">
        <v>16</v>
      </c>
      <c r="Q3" s="11" t="s">
        <v>355</v>
      </c>
      <c r="R3" s="11" t="s">
        <v>18</v>
      </c>
      <c r="S3" s="37" t="s">
        <v>356</v>
      </c>
      <c r="T3" s="37" t="s">
        <v>357</v>
      </c>
      <c r="U3" s="37" t="s">
        <v>358</v>
      </c>
      <c r="V3" s="38" t="s">
        <v>359</v>
      </c>
      <c r="W3" s="39" t="s">
        <v>360</v>
      </c>
      <c r="X3" s="40" t="s">
        <v>19</v>
      </c>
      <c r="Y3" s="11" t="s">
        <v>20</v>
      </c>
      <c r="Z3" s="49" t="s">
        <v>21</v>
      </c>
      <c r="AA3" s="13" t="s">
        <v>361</v>
      </c>
      <c r="AB3" s="50"/>
    </row>
    <row r="4" ht="37" customHeight="1" spans="1:27">
      <c r="A4" s="13">
        <v>1</v>
      </c>
      <c r="B4" s="15">
        <v>45754</v>
      </c>
      <c r="C4" s="16" t="s">
        <v>362</v>
      </c>
      <c r="D4" s="16" t="s">
        <v>98</v>
      </c>
      <c r="E4" s="17" t="s">
        <v>205</v>
      </c>
      <c r="F4" s="18" t="s">
        <v>363</v>
      </c>
      <c r="G4" s="18"/>
      <c r="H4" s="15">
        <v>45754</v>
      </c>
      <c r="I4" s="18"/>
      <c r="J4" s="11" t="s">
        <v>364</v>
      </c>
      <c r="K4" s="13">
        <v>10</v>
      </c>
      <c r="L4" s="24">
        <v>3193</v>
      </c>
      <c r="M4" s="24">
        <v>3756.6</v>
      </c>
      <c r="N4" s="25">
        <f t="shared" ref="N4:N9" si="0">M4-L4</f>
        <v>563.6</v>
      </c>
      <c r="O4" s="26">
        <f t="shared" ref="O4:O10" si="1">IF(AND($N4&lt;&gt;0,$M4&lt;&gt;0),$N4/$M4,"")</f>
        <v>0.15002928179737</v>
      </c>
      <c r="P4" s="18"/>
      <c r="Q4" s="41">
        <f t="shared" ref="Q4:Q9" si="2">P4*K4</f>
        <v>0</v>
      </c>
      <c r="R4" s="42" t="str">
        <f t="shared" ref="R4:R9" si="3">IF(AND($P4&lt;&gt;0,$M4&lt;&gt;0),$P4/$M4,"")</f>
        <v/>
      </c>
      <c r="S4" s="43">
        <f t="shared" ref="S4:S9" si="4">IF(AND(($N4*$K4-$Q4)&lt;&gt;0,($M4*$K4)&lt;&gt;0),($N4*$K4-$Q4)/($M4*$K4),"")</f>
        <v>0.15002928179737</v>
      </c>
      <c r="T4" s="44">
        <f t="shared" ref="T4:T9" si="5">IF($C4="深圳福达通",22%,IF($C4="康为",26%,IF($C4="新浪潮",26%,IF($C4="湖南飞英达",25%,IF($C4="志奋领",26%)))))</f>
        <v>0.22</v>
      </c>
      <c r="U4" s="45">
        <v>0.06</v>
      </c>
      <c r="V4" s="46" t="e">
        <f t="shared" ref="V4:V9" si="6">IF(T4-U4+R4&gt;0,T4-U4+R4,IF(T4-U4+R4=0,""))</f>
        <v>#VALUE!</v>
      </c>
      <c r="W4" s="18"/>
      <c r="X4" s="18"/>
      <c r="Y4" s="51">
        <f t="shared" ref="Y4:Y9" si="7">IF(AND(($N4*$K4-$X4)&lt;&gt;0,($M4*$K4)&lt;&gt;0),($N4*$K4-$X4)/($M4*$K4),"")</f>
        <v>0.15002928179737</v>
      </c>
      <c r="Z4" s="17" t="s">
        <v>365</v>
      </c>
      <c r="AA4" s="52" t="s">
        <v>366</v>
      </c>
    </row>
    <row r="5" ht="37" customHeight="1" spans="1:27">
      <c r="A5" s="13">
        <v>2</v>
      </c>
      <c r="B5" s="15">
        <v>45754</v>
      </c>
      <c r="C5" s="16" t="s">
        <v>362</v>
      </c>
      <c r="D5" s="16" t="s">
        <v>98</v>
      </c>
      <c r="E5" s="17" t="s">
        <v>205</v>
      </c>
      <c r="F5" s="18" t="s">
        <v>363</v>
      </c>
      <c r="G5" s="18"/>
      <c r="H5" s="15">
        <v>45754</v>
      </c>
      <c r="I5" s="18"/>
      <c r="J5" s="11" t="s">
        <v>367</v>
      </c>
      <c r="K5" s="13">
        <v>12</v>
      </c>
      <c r="L5" s="24">
        <v>725.7</v>
      </c>
      <c r="M5" s="24">
        <v>796.5</v>
      </c>
      <c r="N5" s="25">
        <f t="shared" si="0"/>
        <v>70.8</v>
      </c>
      <c r="O5" s="26">
        <f t="shared" si="1"/>
        <v>0.0888888888888889</v>
      </c>
      <c r="P5" s="18"/>
      <c r="Q5" s="41">
        <f t="shared" si="2"/>
        <v>0</v>
      </c>
      <c r="R5" s="42" t="str">
        <f t="shared" si="3"/>
        <v/>
      </c>
      <c r="S5" s="43">
        <f t="shared" si="4"/>
        <v>0.0888888888888889</v>
      </c>
      <c r="T5" s="44">
        <f t="shared" si="5"/>
        <v>0.22</v>
      </c>
      <c r="U5" s="45">
        <v>0.06</v>
      </c>
      <c r="V5" s="46" t="e">
        <f t="shared" si="6"/>
        <v>#VALUE!</v>
      </c>
      <c r="W5" s="18"/>
      <c r="X5" s="18"/>
      <c r="Y5" s="51">
        <f t="shared" si="7"/>
        <v>0.0888888888888889</v>
      </c>
      <c r="Z5" s="17" t="s">
        <v>365</v>
      </c>
      <c r="AA5" s="52" t="s">
        <v>368</v>
      </c>
    </row>
    <row r="6" ht="37" customHeight="1" spans="1:27">
      <c r="A6" s="13">
        <v>3</v>
      </c>
      <c r="B6" s="15">
        <v>45768</v>
      </c>
      <c r="C6" s="16" t="s">
        <v>362</v>
      </c>
      <c r="D6" s="16" t="s">
        <v>98</v>
      </c>
      <c r="E6" s="17" t="s">
        <v>205</v>
      </c>
      <c r="F6" s="18" t="s">
        <v>363</v>
      </c>
      <c r="G6" s="18"/>
      <c r="H6" s="15">
        <v>45754</v>
      </c>
      <c r="I6" s="18"/>
      <c r="J6" s="11" t="s">
        <v>369</v>
      </c>
      <c r="K6" s="13">
        <v>1</v>
      </c>
      <c r="L6" s="24">
        <v>1327.43</v>
      </c>
      <c r="M6" s="24">
        <v>1548.67</v>
      </c>
      <c r="N6" s="25">
        <f t="shared" si="0"/>
        <v>221.24</v>
      </c>
      <c r="O6" s="26">
        <f t="shared" si="1"/>
        <v>0.142858065307651</v>
      </c>
      <c r="P6" s="18"/>
      <c r="Q6" s="41">
        <f t="shared" si="2"/>
        <v>0</v>
      </c>
      <c r="R6" s="42" t="str">
        <f t="shared" si="3"/>
        <v/>
      </c>
      <c r="S6" s="43">
        <f t="shared" si="4"/>
        <v>0.142858065307651</v>
      </c>
      <c r="T6" s="44">
        <f t="shared" si="5"/>
        <v>0.22</v>
      </c>
      <c r="U6" s="45">
        <v>0.06</v>
      </c>
      <c r="V6" s="46" t="e">
        <f t="shared" si="6"/>
        <v>#VALUE!</v>
      </c>
      <c r="W6" s="18"/>
      <c r="X6" s="18"/>
      <c r="Y6" s="51">
        <f t="shared" si="7"/>
        <v>0.142858065307651</v>
      </c>
      <c r="Z6" s="17" t="s">
        <v>370</v>
      </c>
      <c r="AA6" s="52" t="s">
        <v>371</v>
      </c>
    </row>
    <row r="7" ht="37" customHeight="1" spans="1:27">
      <c r="A7" s="13">
        <v>4</v>
      </c>
      <c r="B7" s="15">
        <v>45768</v>
      </c>
      <c r="C7" s="16" t="s">
        <v>362</v>
      </c>
      <c r="D7" s="16" t="s">
        <v>98</v>
      </c>
      <c r="E7" s="17" t="s">
        <v>205</v>
      </c>
      <c r="F7" s="18" t="s">
        <v>363</v>
      </c>
      <c r="G7" s="18"/>
      <c r="H7" s="15">
        <v>45754</v>
      </c>
      <c r="I7" s="18"/>
      <c r="J7" s="11" t="s">
        <v>367</v>
      </c>
      <c r="K7" s="13">
        <v>4</v>
      </c>
      <c r="L7" s="24">
        <v>725.7</v>
      </c>
      <c r="M7" s="24">
        <v>796.5</v>
      </c>
      <c r="N7" s="25">
        <f t="shared" si="0"/>
        <v>70.8</v>
      </c>
      <c r="O7" s="26">
        <f t="shared" si="1"/>
        <v>0.0888888888888889</v>
      </c>
      <c r="P7" s="18"/>
      <c r="Q7" s="41">
        <f t="shared" si="2"/>
        <v>0</v>
      </c>
      <c r="R7" s="42" t="str">
        <f t="shared" si="3"/>
        <v/>
      </c>
      <c r="S7" s="43">
        <f t="shared" si="4"/>
        <v>0.0888888888888889</v>
      </c>
      <c r="T7" s="44">
        <f t="shared" si="5"/>
        <v>0.22</v>
      </c>
      <c r="U7" s="45">
        <v>0.06</v>
      </c>
      <c r="V7" s="46" t="e">
        <f t="shared" si="6"/>
        <v>#VALUE!</v>
      </c>
      <c r="W7" s="18"/>
      <c r="X7" s="18"/>
      <c r="Y7" s="51">
        <f t="shared" si="7"/>
        <v>0.0888888888888889</v>
      </c>
      <c r="Z7" s="17" t="s">
        <v>370</v>
      </c>
      <c r="AA7" s="52" t="s">
        <v>372</v>
      </c>
    </row>
    <row r="8" ht="37" customHeight="1" spans="1:27">
      <c r="A8" s="13">
        <v>5</v>
      </c>
      <c r="B8" s="15">
        <v>45768</v>
      </c>
      <c r="C8" s="16" t="s">
        <v>362</v>
      </c>
      <c r="D8" s="16" t="s">
        <v>98</v>
      </c>
      <c r="E8" s="17" t="s">
        <v>205</v>
      </c>
      <c r="F8" s="18" t="s">
        <v>363</v>
      </c>
      <c r="G8" s="18"/>
      <c r="H8" s="15">
        <v>45754</v>
      </c>
      <c r="I8" s="18"/>
      <c r="J8" s="11" t="s">
        <v>373</v>
      </c>
      <c r="K8" s="13">
        <v>2</v>
      </c>
      <c r="L8" s="24"/>
      <c r="M8" s="24"/>
      <c r="N8" s="25">
        <f t="shared" si="0"/>
        <v>0</v>
      </c>
      <c r="O8" s="26" t="str">
        <f t="shared" si="1"/>
        <v/>
      </c>
      <c r="P8" s="18"/>
      <c r="Q8" s="41">
        <f t="shared" si="2"/>
        <v>0</v>
      </c>
      <c r="R8" s="42" t="str">
        <f t="shared" si="3"/>
        <v/>
      </c>
      <c r="S8" s="43" t="str">
        <f t="shared" si="4"/>
        <v/>
      </c>
      <c r="T8" s="44">
        <f t="shared" si="5"/>
        <v>0.22</v>
      </c>
      <c r="U8" s="45">
        <v>0.06</v>
      </c>
      <c r="V8" s="46" t="e">
        <f t="shared" si="6"/>
        <v>#VALUE!</v>
      </c>
      <c r="W8" s="18"/>
      <c r="X8" s="18"/>
      <c r="Y8" s="51" t="str">
        <f t="shared" si="7"/>
        <v/>
      </c>
      <c r="Z8" s="17" t="s">
        <v>370</v>
      </c>
      <c r="AA8" s="52" t="s">
        <v>374</v>
      </c>
    </row>
    <row r="9" ht="28" customHeight="1" spans="1:27">
      <c r="A9" s="13">
        <v>6</v>
      </c>
      <c r="B9" s="15">
        <v>45768</v>
      </c>
      <c r="C9" s="16" t="s">
        <v>362</v>
      </c>
      <c r="D9" s="13" t="s">
        <v>375</v>
      </c>
      <c r="E9" s="12" t="s">
        <v>376</v>
      </c>
      <c r="F9" s="13" t="s">
        <v>363</v>
      </c>
      <c r="G9" s="18"/>
      <c r="H9" s="15">
        <v>45768</v>
      </c>
      <c r="I9" s="18"/>
      <c r="J9" s="11" t="s">
        <v>377</v>
      </c>
      <c r="K9" s="13">
        <v>10</v>
      </c>
      <c r="L9" s="24">
        <v>477.88</v>
      </c>
      <c r="M9" s="24">
        <v>929.2</v>
      </c>
      <c r="N9" s="25">
        <f t="shared" si="0"/>
        <v>451.32</v>
      </c>
      <c r="O9" s="26">
        <f t="shared" si="1"/>
        <v>0.485708136030994</v>
      </c>
      <c r="P9" s="18"/>
      <c r="Q9" s="41">
        <f t="shared" si="2"/>
        <v>0</v>
      </c>
      <c r="R9" s="42" t="str">
        <f t="shared" si="3"/>
        <v/>
      </c>
      <c r="S9" s="43">
        <f t="shared" si="4"/>
        <v>0.485708136030994</v>
      </c>
      <c r="T9" s="44">
        <f t="shared" si="5"/>
        <v>0.22</v>
      </c>
      <c r="U9" s="45">
        <v>0.06</v>
      </c>
      <c r="V9" s="46" t="e">
        <f t="shared" si="6"/>
        <v>#VALUE!</v>
      </c>
      <c r="W9" s="18"/>
      <c r="X9" s="18"/>
      <c r="Y9" s="51">
        <f t="shared" si="7"/>
        <v>0.485708136030994</v>
      </c>
      <c r="Z9" s="18"/>
      <c r="AA9" s="52" t="s">
        <v>378</v>
      </c>
    </row>
    <row r="10" spans="15:15">
      <c r="O10" s="27" t="str">
        <f t="shared" si="1"/>
        <v/>
      </c>
    </row>
  </sheetData>
  <mergeCells count="3">
    <mergeCell ref="A1:R2"/>
    <mergeCell ref="S1:W2"/>
    <mergeCell ref="X1:Z2"/>
  </mergeCells>
  <conditionalFormatting sqref="V3">
    <cfRule type="expression" dxfId="0" priority="79">
      <formula>$V3&gt;$S3</formula>
    </cfRule>
  </conditionalFormatting>
  <conditionalFormatting sqref="W3">
    <cfRule type="cellIs" dxfId="1" priority="78" operator="lessThan">
      <formula>0</formula>
    </cfRule>
  </conditionalFormatting>
  <dataValidations count="1">
    <dataValidation type="list" allowBlank="1" showInputMessage="1" showErrorMessage="1" sqref="C1:C9">
      <formula1>"深圳福达通,康为,新浪潮,湖南飞英达,志奋领"</formula1>
    </dataValidation>
  </dataValidation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11" sqref="K11"/>
    </sheetView>
  </sheetViews>
  <sheetFormatPr defaultColWidth="8.66666666666667" defaultRowHeight="14"/>
  <cols>
    <col min="4" max="5" width="12.6666666666667"/>
    <col min="6" max="6" width="12.6666666666667" style="1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商务费用报备申请单</vt:lpstr>
      <vt:lpstr>其它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27422</dc:creator>
  <cp:lastModifiedBy>企业用户_837680647</cp:lastModifiedBy>
  <dcterms:created xsi:type="dcterms:W3CDTF">2023-05-15T16:12:00Z</dcterms:created>
  <dcterms:modified xsi:type="dcterms:W3CDTF">2025-04-22T01:04:25Z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36873AA1E57E4C83A95F1399D567B176_13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