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商务费用表" sheetId="2" r:id="rId1"/>
    <sheet name="商务费用支付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<sst xmlns="http://schemas.openxmlformats.org/spreadsheetml/2006/main" count="133" uniqueCount="70">
  <si>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</si>
  <si>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</si>
  <si>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</si>
  <si>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</si>
  <si>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</si>
  <si>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</si>
  <si>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</si>
  <si>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</si>
  <si>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</si>
  <si>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</si>
  <si>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</si>
  <si>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</si>
  <si>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</si>
  <si>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</si>
  <si>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</si>
  <si>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</si>
  <si>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</si>
  <si>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</si>
  <si>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</si>
  <si>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</si>
  <si>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</si>
  <si>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</si>
  <si>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</si>
  <si>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</si>
  <si>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</si>
  <si>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</si>
  <si>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</si>
  <si>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</si>
  <si>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</si>
  <si>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</si>
  <si>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</si>
  <si>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2024.6.13</t>
  </si>
  <si>
    <t>深圳福达通</t>
  </si>
  <si>
    <t>王武</t>
  </si>
  <si>
    <t>西安车灯</t>
  </si>
  <si>
    <t>韩六一</t>
  </si>
  <si>
    <t>X060</t>
  </si>
  <si>
    <t>H320</t>
  </si>
  <si>
    <t>扫码枪</t>
  </si>
  <si>
    <t>5016941343/5016941344/5016941345/5016941347/5016941348/5016941346</t>
  </si>
  <si>
    <t>XT-400W</t>
  </si>
  <si>
    <t>291237427152/292006086296/292014273146/292041571867</t>
  </si>
  <si>
    <t>PPC-18S</t>
  </si>
  <si>
    <t>一体机</t>
  </si>
  <si>
    <t>291491404624/292086319855</t>
  </si>
  <si>
    <t>C10S</t>
  </si>
  <si>
    <t>291486792786</t>
  </si>
  <si>
    <t>PDA</t>
  </si>
  <si>
    <t>TT065-52</t>
  </si>
  <si>
    <t>打印机</t>
  </si>
  <si>
    <t>HN20240119001/HN20240219001/HN20231130001</t>
  </si>
  <si>
    <t>MH341T剥离版</t>
  </si>
  <si>
    <t>HN20231130001</t>
  </si>
  <si>
    <t>安阳线束</t>
  </si>
  <si>
    <t>张孬</t>
  </si>
  <si>
    <t>AYF0</t>
  </si>
  <si>
    <t>1800L</t>
  </si>
  <si>
    <t>安卓一体机</t>
  </si>
  <si>
    <t>291257772232/291797786250/291531923217/291563017822/291968489873/292212683539</t>
  </si>
  <si>
    <t>西安线束</t>
  </si>
  <si>
    <t>杨旭</t>
  </si>
  <si>
    <t>X150</t>
  </si>
  <si>
    <t>PPC-1510S</t>
  </si>
  <si>
    <t>291511554334</t>
  </si>
  <si>
    <t>商洛线束</t>
  </si>
  <si>
    <t>郭威</t>
  </si>
  <si>
    <t>XS31</t>
  </si>
  <si>
    <t>291037852921</t>
  </si>
  <si>
    <t>商务费用</t>
  </si>
  <si>
    <t>700025XXX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</si>
</sst>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9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 applyProtection="1">
      <alignment vertical="center"/>
    </xf>
    <xf numFmtId="10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</xf>
    <xf numFmtId="9" fontId="1" fillId="3" borderId="1" xfId="3" applyFont="1" applyFill="1" applyBorder="1" applyAlignment="1" applyProtection="1">
      <alignment horizontal="center" vertical="center" wrapText="1"/>
      <protection hidden="1"/>
    </xf>
    <xf numFmtId="10" fontId="1" fillId="3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10" fontId="1" fillId="0" borderId="1" xfId="3" applyNumberFormat="1" applyFont="1" applyFill="1" applyBorder="1" applyAlignment="1" applyProtection="1">
      <alignment horizontal="right" vertical="center"/>
    </xf>
    <xf numFmtId="10" fontId="1" fillId="2" borderId="1" xfId="3" applyNumberFormat="1" applyFont="1" applyFill="1" applyBorder="1" applyAlignment="1" applyProtection="1">
      <alignment horizontal="right" vertical="center"/>
      <protection hidden="1"/>
    </xf>
    <xf numFmtId="9" fontId="1" fillId="2" borderId="1" xfId="3" applyFont="1" applyFill="1" applyBorder="1" applyAlignment="1" applyProtection="1">
      <alignment horizontal="right" vertical="center"/>
      <protection hidden="1"/>
    </xf>
    <xf numFmtId="9" fontId="1" fillId="2" borderId="1" xfId="3" applyNumberFormat="1" applyFont="1" applyFill="1" applyBorder="1" applyAlignment="1" applyProtection="1">
      <alignment horizontal="right" vertical="center"/>
      <protection hidden="1"/>
    </xf>
    <xf numFmtId="10" fontId="1" fillId="2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Alignment="1" applyProtection="1">
      <alignment horizontal="center" vertical="center"/>
    </xf>
    <xf numFmtId="10" fontId="1" fillId="2" borderId="1" xfId="3" applyNumberFormat="1" applyFont="1" applyFill="1" applyBorder="1" applyAlignment="1" applyProtection="1">
      <alignment horizontal="center" vertical="center"/>
      <protection hidden="1"/>
    </xf>
    <xf numFmtId="9" fontId="1" fillId="2" borderId="1" xfId="3" applyFont="1" applyFill="1" applyBorder="1" applyAlignment="1" applyProtection="1">
      <alignment horizontal="center" vertical="center"/>
      <protection hidden="1"/>
    </xf>
    <xf numFmtId="9" fontId="1" fillId="2" borderId="1" xfId="3" applyNumberFormat="1" applyFont="1" applyFill="1" applyBorder="1" applyAlignment="1" applyProtection="1">
      <alignment horizontal="center" vertical="center"/>
      <protection hidden="1"/>
    </xf>
    <xf numFmtId="10" fontId="1" fillId="2" borderId="1" xfId="3" applyNumberFormat="1" applyFont="1" applyFill="1" applyBorder="1" applyAlignment="1" applyProtection="1">
      <alignment horizontal="center" vertical="center" shrinkToFit="1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1" fillId="3" borderId="1" xfId="3" applyNumberFormat="1" applyFont="1" applyFill="1" applyBorder="1" applyAlignment="1">
      <alignment horizontal="right" vertical="center" shrinkToFit="1"/>
    </xf>
    <xf numFmtId="0" fontId="1" fillId="3" borderId="1" xfId="0" applyFont="1" applyFill="1" applyBorder="1" applyAlignment="1" applyProtection="1">
      <alignment horizontal="right" vertical="center"/>
    </xf>
    <xf numFmtId="10" fontId="1" fillId="3" borderId="1" xfId="3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6"/>
  <sheetViews>
    <sheetView tabSelected="1" workbookViewId="0">
      <selection activeCell="G19" sqref="G19"/>
    </sheetView>
  </sheetViews>
  <sheetFormatPr defaultColWidth="9" defaultRowHeight="13.5"/>
  <cols>
    <col min="1" max="1" width="9.3716814159292" style="5"/>
    <col min="2" max="2" width="10.1238938053097" style="5" customWidth="1"/>
    <col min="3" max="3" width="10.8761061946903" style="5" customWidth="1"/>
    <col min="4" max="4" width="7" style="5" customWidth="1"/>
    <col min="5" max="5" width="9" style="5"/>
    <col min="6" max="6" width="6.50442477876106" style="6" customWidth="1"/>
    <col min="7" max="8" width="9" style="5"/>
    <col min="9" max="9" width="13.1504424778761" style="5" customWidth="1"/>
    <col min="10" max="10" width="11.8230088495575" style="5" customWidth="1"/>
    <col min="11" max="11" width="9" style="6"/>
    <col min="12" max="13" width="9" style="5"/>
    <col min="14" max="16" width="7.75221238938053" style="5" customWidth="1"/>
    <col min="17" max="17" width="7.75221238938053" style="6" customWidth="1"/>
    <col min="18" max="18" width="7.75221238938053" style="5" customWidth="1"/>
    <col min="19" max="21" width="8.12389380530973" style="7" customWidth="1"/>
    <col min="22" max="22" width="8.75221238938053" style="7" customWidth="1"/>
    <col min="23" max="23" width="8.50442477876106" style="7" customWidth="1"/>
    <col min="24" max="25" width="9" style="8"/>
    <col min="26" max="26" width="15.6017699115044" style="8" customWidth="1"/>
    <col min="27" max="27" width="9" style="8"/>
    <col min="28" max="28" width="9" style="5"/>
    <col min="29" max="29" width="26.8849557522124" style="5" customWidth="1"/>
    <col min="30" max="16384" width="9" style="5"/>
  </cols>
  <sheetData>
    <row r="1" s="2" customFormat="1" ht="14.25" customHeight="1" spans="1:28">
      <c r="A1" s="9" t="s">
        <v>0</v>
      </c>
      <c r="B1" s="9"/>
      <c r="C1" s="10"/>
      <c r="D1" s="9"/>
      <c r="E1" s="9"/>
      <c r="F1" s="11"/>
      <c r="G1" s="9"/>
      <c r="H1" s="9"/>
      <c r="I1" s="9"/>
      <c r="J1" s="9"/>
      <c r="K1" s="11"/>
      <c r="L1" s="17"/>
      <c r="M1" s="17"/>
      <c r="N1" s="17"/>
      <c r="O1" s="18"/>
      <c r="P1" s="17"/>
      <c r="Q1" s="11"/>
      <c r="R1" s="18"/>
      <c r="S1" s="24" t="s">
        <v>1</v>
      </c>
      <c r="T1" s="24"/>
      <c r="U1" s="25"/>
      <c r="V1" s="26"/>
      <c r="W1" s="25"/>
      <c r="X1" s="27" t="s">
        <v>2</v>
      </c>
      <c r="Y1" s="48"/>
      <c r="Z1" s="49"/>
      <c r="AA1" s="50"/>
      <c r="AB1" s="51"/>
    </row>
    <row r="2" s="2" customFormat="1" ht="14.25" customHeight="1" spans="1:28">
      <c r="A2" s="9"/>
      <c r="B2" s="9"/>
      <c r="C2" s="10"/>
      <c r="D2" s="9"/>
      <c r="E2" s="9"/>
      <c r="F2" s="11"/>
      <c r="G2" s="9"/>
      <c r="H2" s="9"/>
      <c r="I2" s="9"/>
      <c r="J2" s="9"/>
      <c r="K2" s="11"/>
      <c r="L2" s="17"/>
      <c r="M2" s="17"/>
      <c r="N2" s="17"/>
      <c r="O2" s="18"/>
      <c r="P2" s="17"/>
      <c r="Q2" s="11"/>
      <c r="R2" s="18"/>
      <c r="S2" s="28"/>
      <c r="T2" s="28"/>
      <c r="U2" s="29"/>
      <c r="V2" s="30"/>
      <c r="W2" s="31"/>
      <c r="X2" s="32"/>
      <c r="Y2" s="52"/>
      <c r="Z2" s="53"/>
      <c r="AA2" s="50"/>
      <c r="AB2" s="51"/>
    </row>
    <row r="3" s="3" customFormat="1" ht="38" customHeight="1" spans="1:28">
      <c r="A3" s="12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19" t="s">
        <v>17</v>
      </c>
      <c r="P3" s="12" t="s">
        <v>18</v>
      </c>
      <c r="Q3" s="12" t="s">
        <v>19</v>
      </c>
      <c r="R3" s="33" t="s">
        <v>20</v>
      </c>
      <c r="S3" s="34" t="s">
        <v>21</v>
      </c>
      <c r="T3" s="34" t="s">
        <v>22</v>
      </c>
      <c r="U3" s="34" t="s">
        <v>23</v>
      </c>
      <c r="V3" s="34" t="s">
        <v>24</v>
      </c>
      <c r="W3" s="35" t="s">
        <v>25</v>
      </c>
      <c r="X3" s="36" t="s">
        <v>26</v>
      </c>
      <c r="Y3" s="54" t="s">
        <v>27</v>
      </c>
      <c r="Z3" s="55" t="s">
        <v>28</v>
      </c>
      <c r="AA3" s="49" t="s">
        <v>29</v>
      </c>
      <c r="AB3" s="3" t="s">
        <v>30</v>
      </c>
    </row>
    <row r="4" s="2" customFormat="1" ht="14.25" customHeight="1" spans="1:28">
      <c r="A4" s="9"/>
      <c r="B4" s="14"/>
      <c r="C4" s="10"/>
      <c r="D4" s="14"/>
      <c r="E4" s="14"/>
      <c r="F4" s="11"/>
      <c r="G4" s="14"/>
      <c r="H4" s="14"/>
      <c r="I4" s="14"/>
      <c r="J4" s="14"/>
      <c r="K4" s="11"/>
      <c r="L4" s="14"/>
      <c r="M4" s="14"/>
      <c r="N4" s="14"/>
      <c r="O4" s="20"/>
      <c r="P4" s="14"/>
      <c r="Q4" s="12"/>
      <c r="R4" s="37"/>
      <c r="S4" s="38"/>
      <c r="T4" s="39"/>
      <c r="U4" s="40"/>
      <c r="V4" s="41" t="str">
        <f t="shared" ref="V4:V14" si="0">IF(T4-U4+R4&gt;0,T4-U4+R4,IF(T4-U4+R4=0,""))</f>
        <v/>
      </c>
      <c r="W4" s="41"/>
      <c r="X4" s="42">
        <f>IFERROR(SUMIF(商务费用支付!$A:$A,$A4,商务费用支付!C:C),"")</f>
        <v>0</v>
      </c>
      <c r="Y4" s="56" t="str">
        <f t="shared" ref="Y4:Y12" si="1">IF(AND(($N4*$K4-$X4)&lt;&gt;0,($M4*$K4)&lt;&gt;0),($N4*$K4-$X4)/($M4*$K4),"")</f>
        <v/>
      </c>
      <c r="Z4" s="57"/>
      <c r="AA4" s="57"/>
      <c r="AB4" s="51"/>
    </row>
    <row r="5" s="4" customFormat="1" ht="14.25" customHeight="1" spans="1:28">
      <c r="A5" s="11" t="s">
        <v>31</v>
      </c>
      <c r="B5" s="11" t="s">
        <v>31</v>
      </c>
      <c r="C5" s="15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/>
      <c r="I5" s="11" t="s">
        <v>37</v>
      </c>
      <c r="J5" s="11" t="s">
        <v>38</v>
      </c>
      <c r="K5" s="11">
        <v>68</v>
      </c>
      <c r="L5" s="11">
        <v>840</v>
      </c>
      <c r="M5" s="11">
        <v>1238.93</v>
      </c>
      <c r="N5" s="11">
        <f>M5-L5</f>
        <v>398.93</v>
      </c>
      <c r="O5" s="21">
        <f t="shared" ref="O4:O12" si="2">IF(AND($N5&lt;&gt;0,$M5&lt;&gt;0),$N5/$M5,"")</f>
        <v>0.321995592971354</v>
      </c>
      <c r="P5" s="11">
        <v>50</v>
      </c>
      <c r="Q5" s="12">
        <f t="shared" ref="Q4:Q12" si="3">P5*K5</f>
        <v>3400</v>
      </c>
      <c r="R5" s="43">
        <f t="shared" ref="R4:R12" si="4">IF(AND($P5&lt;&gt;0,$M5&lt;&gt;0),$P5/$M5,"")</f>
        <v>0.0403574051802765</v>
      </c>
      <c r="S5" s="44">
        <f t="shared" ref="S4:S11" si="5">O5-R5</f>
        <v>0.281638187791077</v>
      </c>
      <c r="T5" s="45">
        <f t="shared" ref="T4:T12" si="6">IF($C5="深圳福达通",21%,IF($C5="康为",25%,IF($C5="新浪潮",25%,IF($C5="湖南飞英达",24%,IF($C5="志奋领",25%,IF($C5="腾马",25%))))))</f>
        <v>0.21</v>
      </c>
      <c r="U5" s="46">
        <v>0.06</v>
      </c>
      <c r="V5" s="47">
        <f t="shared" si="0"/>
        <v>0.190357405180277</v>
      </c>
      <c r="W5" s="47"/>
      <c r="X5" s="27">
        <f>IFERROR(SUMIF(商务费用支付!$A:$A,$A5,商务费用支付!C:C),"")</f>
        <v>0</v>
      </c>
      <c r="Y5" s="58">
        <f t="shared" si="1"/>
        <v>0.321995592971354</v>
      </c>
      <c r="Z5" s="59" t="s">
        <v>39</v>
      </c>
      <c r="AA5" s="49"/>
      <c r="AB5" s="4">
        <f t="shared" ref="AB4:AB12" si="7">Q5-X5</f>
        <v>3400</v>
      </c>
    </row>
    <row r="6" s="4" customFormat="1" ht="14.25" customHeight="1" spans="1:28">
      <c r="A6" s="11" t="s">
        <v>31</v>
      </c>
      <c r="B6" s="11" t="s">
        <v>31</v>
      </c>
      <c r="C6" s="15" t="s">
        <v>32</v>
      </c>
      <c r="D6" s="11" t="s">
        <v>33</v>
      </c>
      <c r="E6" s="11" t="s">
        <v>34</v>
      </c>
      <c r="F6" s="11" t="s">
        <v>35</v>
      </c>
      <c r="G6" s="11" t="s">
        <v>36</v>
      </c>
      <c r="H6" s="11"/>
      <c r="I6" s="11" t="s">
        <v>40</v>
      </c>
      <c r="J6" s="11" t="s">
        <v>38</v>
      </c>
      <c r="K6" s="11">
        <v>50</v>
      </c>
      <c r="L6" s="11">
        <v>752</v>
      </c>
      <c r="M6" s="11">
        <v>1035</v>
      </c>
      <c r="N6" s="11">
        <f t="shared" ref="N6:N14" si="8">M6-L6</f>
        <v>283</v>
      </c>
      <c r="O6" s="21">
        <f t="shared" si="2"/>
        <v>0.273429951690821</v>
      </c>
      <c r="P6" s="11">
        <v>50</v>
      </c>
      <c r="Q6" s="12">
        <f t="shared" si="3"/>
        <v>2500</v>
      </c>
      <c r="R6" s="43">
        <f t="shared" si="4"/>
        <v>0.0483091787439614</v>
      </c>
      <c r="S6" s="44">
        <f t="shared" si="5"/>
        <v>0.22512077294686</v>
      </c>
      <c r="T6" s="45">
        <f t="shared" si="6"/>
        <v>0.21</v>
      </c>
      <c r="U6" s="46">
        <v>0.06</v>
      </c>
      <c r="V6" s="47">
        <f t="shared" si="0"/>
        <v>0.198309178743961</v>
      </c>
      <c r="W6" s="47"/>
      <c r="X6" s="27">
        <f>IFERROR(SUMIF(商务费用支付!$A:$A,$A6,商务费用支付!C:C),"")</f>
        <v>0</v>
      </c>
      <c r="Y6" s="58">
        <f t="shared" si="1"/>
        <v>0.273429951690821</v>
      </c>
      <c r="Z6" s="49" t="s">
        <v>41</v>
      </c>
      <c r="AA6" s="49"/>
      <c r="AB6" s="4">
        <f t="shared" si="7"/>
        <v>2500</v>
      </c>
    </row>
    <row r="7" s="4" customFormat="1" ht="14.25" customHeight="1" spans="1:28">
      <c r="A7" s="11" t="s">
        <v>31</v>
      </c>
      <c r="B7" s="11" t="s">
        <v>31</v>
      </c>
      <c r="C7" s="15" t="s">
        <v>32</v>
      </c>
      <c r="D7" s="11" t="s">
        <v>33</v>
      </c>
      <c r="E7" s="11" t="s">
        <v>34</v>
      </c>
      <c r="F7" s="11" t="s">
        <v>35</v>
      </c>
      <c r="G7" s="11" t="s">
        <v>36</v>
      </c>
      <c r="H7" s="11"/>
      <c r="I7" s="11" t="s">
        <v>42</v>
      </c>
      <c r="J7" s="11" t="s">
        <v>43</v>
      </c>
      <c r="K7" s="11">
        <v>151</v>
      </c>
      <c r="L7" s="11">
        <v>1504</v>
      </c>
      <c r="M7" s="11">
        <v>1717.96</v>
      </c>
      <c r="N7" s="11">
        <f t="shared" si="8"/>
        <v>213.96</v>
      </c>
      <c r="O7" s="21">
        <f t="shared" si="2"/>
        <v>0.124543062702275</v>
      </c>
      <c r="P7" s="11">
        <v>10</v>
      </c>
      <c r="Q7" s="12">
        <f t="shared" si="3"/>
        <v>1510</v>
      </c>
      <c r="R7" s="43">
        <f t="shared" si="4"/>
        <v>0.00582085729586253</v>
      </c>
      <c r="S7" s="44">
        <f t="shared" si="5"/>
        <v>0.118722205406412</v>
      </c>
      <c r="T7" s="45">
        <f t="shared" si="6"/>
        <v>0.21</v>
      </c>
      <c r="U7" s="46">
        <v>0.06</v>
      </c>
      <c r="V7" s="47">
        <f t="shared" si="0"/>
        <v>0.155820857295863</v>
      </c>
      <c r="W7" s="47"/>
      <c r="X7" s="27">
        <f>IFERROR(SUMIF(商务费用支付!$A:$A,$A7,商务费用支付!C:C),"")</f>
        <v>0</v>
      </c>
      <c r="Y7" s="58">
        <f t="shared" si="1"/>
        <v>0.124543062702275</v>
      </c>
      <c r="Z7" s="49" t="s">
        <v>44</v>
      </c>
      <c r="AA7" s="49"/>
      <c r="AB7" s="4">
        <f t="shared" si="7"/>
        <v>1510</v>
      </c>
    </row>
    <row r="8" s="4" customFormat="1" ht="14.25" customHeight="1" spans="1:28">
      <c r="A8" s="11" t="s">
        <v>31</v>
      </c>
      <c r="B8" s="11" t="s">
        <v>31</v>
      </c>
      <c r="C8" s="15" t="s">
        <v>32</v>
      </c>
      <c r="D8" s="11" t="s">
        <v>33</v>
      </c>
      <c r="E8" s="11" t="s">
        <v>34</v>
      </c>
      <c r="F8" s="11" t="s">
        <v>35</v>
      </c>
      <c r="G8" s="11" t="s">
        <v>36</v>
      </c>
      <c r="H8" s="11"/>
      <c r="I8" s="11" t="s">
        <v>45</v>
      </c>
      <c r="J8" s="11" t="s">
        <v>38</v>
      </c>
      <c r="K8" s="11">
        <v>60</v>
      </c>
      <c r="L8" s="11">
        <v>1858</v>
      </c>
      <c r="M8" s="11">
        <v>2031</v>
      </c>
      <c r="N8" s="11">
        <f t="shared" si="8"/>
        <v>173</v>
      </c>
      <c r="O8" s="21">
        <f t="shared" si="2"/>
        <v>0.0851797144263909</v>
      </c>
      <c r="P8" s="11">
        <v>20</v>
      </c>
      <c r="Q8" s="12">
        <f t="shared" si="3"/>
        <v>1200</v>
      </c>
      <c r="R8" s="43">
        <f t="shared" si="4"/>
        <v>0.00984736582964057</v>
      </c>
      <c r="S8" s="44">
        <f t="shared" si="5"/>
        <v>0.0753323485967503</v>
      </c>
      <c r="T8" s="45">
        <f t="shared" si="6"/>
        <v>0.21</v>
      </c>
      <c r="U8" s="46">
        <v>0.06</v>
      </c>
      <c r="V8" s="47">
        <f t="shared" si="0"/>
        <v>0.159847365829641</v>
      </c>
      <c r="W8" s="47"/>
      <c r="X8" s="27">
        <f>IFERROR(SUMIF(商务费用支付!$A:$A,$A8,商务费用支付!C:C),"")</f>
        <v>0</v>
      </c>
      <c r="Y8" s="58">
        <f t="shared" si="1"/>
        <v>0.0851797144263909</v>
      </c>
      <c r="Z8" s="61" t="s">
        <v>46</v>
      </c>
      <c r="AA8" s="49"/>
      <c r="AB8" s="4">
        <f t="shared" si="7"/>
        <v>1200</v>
      </c>
    </row>
    <row r="9" s="4" customFormat="1" ht="14.25" customHeight="1" spans="1:28">
      <c r="A9" s="11" t="s">
        <v>31</v>
      </c>
      <c r="B9" s="11" t="s">
        <v>31</v>
      </c>
      <c r="C9" s="15" t="s">
        <v>32</v>
      </c>
      <c r="D9" s="11" t="s">
        <v>33</v>
      </c>
      <c r="E9" s="11" t="s">
        <v>34</v>
      </c>
      <c r="F9" s="11" t="s">
        <v>35</v>
      </c>
      <c r="G9" s="11" t="s">
        <v>36</v>
      </c>
      <c r="H9" s="11"/>
      <c r="I9" s="11">
        <v>9880</v>
      </c>
      <c r="J9" s="11" t="s">
        <v>47</v>
      </c>
      <c r="K9" s="11">
        <v>4</v>
      </c>
      <c r="L9" s="11">
        <v>1017</v>
      </c>
      <c r="M9" s="11">
        <v>2070</v>
      </c>
      <c r="N9" s="11">
        <f t="shared" si="8"/>
        <v>1053</v>
      </c>
      <c r="O9" s="21">
        <f t="shared" si="2"/>
        <v>0.508695652173913</v>
      </c>
      <c r="P9" s="11">
        <v>100</v>
      </c>
      <c r="Q9" s="12">
        <f t="shared" si="3"/>
        <v>400</v>
      </c>
      <c r="R9" s="43">
        <f t="shared" si="4"/>
        <v>0.0483091787439614</v>
      </c>
      <c r="S9" s="44">
        <f t="shared" si="5"/>
        <v>0.460386473429952</v>
      </c>
      <c r="T9" s="45">
        <f t="shared" si="6"/>
        <v>0.21</v>
      </c>
      <c r="U9" s="46">
        <v>0.06</v>
      </c>
      <c r="V9" s="47">
        <f t="shared" si="0"/>
        <v>0.198309178743961</v>
      </c>
      <c r="W9" s="47"/>
      <c r="X9" s="27">
        <f>IFERROR(SUMIF(商务费用支付!$A:$A,$A9,商务费用支付!C:C),"")</f>
        <v>0</v>
      </c>
      <c r="Y9" s="58">
        <f t="shared" si="1"/>
        <v>0.508695652173913</v>
      </c>
      <c r="Z9" s="49">
        <v>5016846774</v>
      </c>
      <c r="AA9" s="49"/>
      <c r="AB9" s="4">
        <f t="shared" si="7"/>
        <v>400</v>
      </c>
    </row>
    <row r="10" s="4" customFormat="1" ht="14.25" customHeight="1" spans="1:28">
      <c r="A10" s="11" t="s">
        <v>31</v>
      </c>
      <c r="B10" s="11" t="s">
        <v>31</v>
      </c>
      <c r="C10" s="15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/>
      <c r="I10" s="11" t="s">
        <v>48</v>
      </c>
      <c r="J10" s="11" t="s">
        <v>49</v>
      </c>
      <c r="K10" s="11">
        <v>16</v>
      </c>
      <c r="L10" s="11">
        <v>973</v>
      </c>
      <c r="M10" s="11">
        <v>1518</v>
      </c>
      <c r="N10" s="11">
        <f t="shared" si="8"/>
        <v>545</v>
      </c>
      <c r="O10" s="21">
        <f t="shared" si="2"/>
        <v>0.359025032938076</v>
      </c>
      <c r="P10" s="11">
        <v>100</v>
      </c>
      <c r="Q10" s="12">
        <f t="shared" si="3"/>
        <v>1600</v>
      </c>
      <c r="R10" s="43">
        <f t="shared" si="4"/>
        <v>0.0658761528326746</v>
      </c>
      <c r="S10" s="44">
        <f t="shared" si="5"/>
        <v>0.293148880105401</v>
      </c>
      <c r="T10" s="45">
        <f t="shared" si="6"/>
        <v>0.21</v>
      </c>
      <c r="U10" s="46">
        <v>0.06</v>
      </c>
      <c r="V10" s="47">
        <f t="shared" si="0"/>
        <v>0.215876152832675</v>
      </c>
      <c r="W10" s="47"/>
      <c r="X10" s="27">
        <f>IFERROR(SUMIF(商务费用支付!$A:$A,$A10,商务费用支付!C:C),"")</f>
        <v>0</v>
      </c>
      <c r="Y10" s="58">
        <f t="shared" si="1"/>
        <v>0.359025032938076</v>
      </c>
      <c r="Z10" s="49" t="s">
        <v>50</v>
      </c>
      <c r="AA10" s="49"/>
      <c r="AB10" s="4">
        <f t="shared" si="7"/>
        <v>1600</v>
      </c>
    </row>
    <row r="11" s="4" customFormat="1" ht="14.25" customHeight="1" spans="1:28">
      <c r="A11" s="11" t="s">
        <v>31</v>
      </c>
      <c r="B11" s="11" t="s">
        <v>31</v>
      </c>
      <c r="C11" s="15" t="s">
        <v>32</v>
      </c>
      <c r="D11" s="11" t="s">
        <v>33</v>
      </c>
      <c r="E11" s="11" t="s">
        <v>34</v>
      </c>
      <c r="F11" s="11" t="s">
        <v>35</v>
      </c>
      <c r="G11" s="11" t="s">
        <v>36</v>
      </c>
      <c r="H11" s="11"/>
      <c r="I11" s="11" t="s">
        <v>51</v>
      </c>
      <c r="J11" s="11" t="s">
        <v>49</v>
      </c>
      <c r="K11" s="11">
        <v>10</v>
      </c>
      <c r="L11" s="11">
        <v>6176</v>
      </c>
      <c r="M11" s="11">
        <v>8119</v>
      </c>
      <c r="N11" s="11">
        <f t="shared" si="8"/>
        <v>1943</v>
      </c>
      <c r="O11" s="21">
        <f t="shared" si="2"/>
        <v>0.239315186599335</v>
      </c>
      <c r="P11" s="11">
        <v>100</v>
      </c>
      <c r="Q11" s="12">
        <f t="shared" si="3"/>
        <v>1000</v>
      </c>
      <c r="R11" s="43">
        <f t="shared" si="4"/>
        <v>0.0123167877817465</v>
      </c>
      <c r="S11" s="44">
        <f t="shared" si="5"/>
        <v>0.226998398817588</v>
      </c>
      <c r="T11" s="45">
        <f t="shared" si="6"/>
        <v>0.21</v>
      </c>
      <c r="U11" s="46">
        <v>0.06</v>
      </c>
      <c r="V11" s="47">
        <f t="shared" si="0"/>
        <v>0.162316787781747</v>
      </c>
      <c r="W11" s="47"/>
      <c r="X11" s="27">
        <f>IFERROR(SUMIF(商务费用支付!$A:$A,$A11,商务费用支付!C:C),"")</f>
        <v>0</v>
      </c>
      <c r="Y11" s="58">
        <f t="shared" si="1"/>
        <v>0.239315186599335</v>
      </c>
      <c r="Z11" s="49" t="s">
        <v>52</v>
      </c>
      <c r="AA11" s="49"/>
      <c r="AB11" s="4">
        <f t="shared" si="7"/>
        <v>1000</v>
      </c>
    </row>
    <row r="12" s="4" customFormat="1" ht="14.25" customHeight="1" spans="1:28">
      <c r="A12" s="11" t="s">
        <v>31</v>
      </c>
      <c r="B12" s="11" t="s">
        <v>31</v>
      </c>
      <c r="C12" s="15" t="s">
        <v>32</v>
      </c>
      <c r="D12" s="11" t="s">
        <v>33</v>
      </c>
      <c r="E12" s="11" t="s">
        <v>53</v>
      </c>
      <c r="F12" s="11" t="s">
        <v>54</v>
      </c>
      <c r="G12" s="11" t="s">
        <v>55</v>
      </c>
      <c r="H12" s="11"/>
      <c r="I12" s="11" t="s">
        <v>56</v>
      </c>
      <c r="J12" s="11" t="s">
        <v>57</v>
      </c>
      <c r="K12" s="11">
        <v>53</v>
      </c>
      <c r="L12" s="11">
        <v>1619</v>
      </c>
      <c r="M12" s="11">
        <v>2428</v>
      </c>
      <c r="N12" s="11">
        <f t="shared" si="8"/>
        <v>809</v>
      </c>
      <c r="O12" s="21">
        <f t="shared" ref="O12:O14" si="9">IF(AND($N12&lt;&gt;0,$M12&lt;&gt;0),$N12/$M12,"")</f>
        <v>0.333196046128501</v>
      </c>
      <c r="P12" s="11">
        <v>200</v>
      </c>
      <c r="Q12" s="12">
        <f t="shared" ref="Q12:Q14" si="10">P12*K12</f>
        <v>10600</v>
      </c>
      <c r="R12" s="43">
        <f t="shared" ref="R12:R14" si="11">IF(AND($P12&lt;&gt;0,$M12&lt;&gt;0),$P12/$M12,"")</f>
        <v>0.0823723228995058</v>
      </c>
      <c r="S12" s="44">
        <f t="shared" ref="S12:S14" si="12">IF(AND(($N12*$K12-$Q12)&lt;&gt;0,($M12*$K12)&lt;&gt;0),($N12*$K12-$Q12)/($M12*$K12),"")</f>
        <v>0.250823723228995</v>
      </c>
      <c r="T12" s="45">
        <f t="shared" ref="T12:T14" si="13">IF($C12="深圳福达通",21%,IF($C12="康为",25%,IF($C12="新浪潮",25%,IF($C12="湖南飞英达",24%,IF($C12="志奋领",25%,IF($C12="腾马",25%))))))</f>
        <v>0.21</v>
      </c>
      <c r="U12" s="46">
        <v>0.06</v>
      </c>
      <c r="V12" s="47">
        <f t="shared" ref="V12:V14" si="14">IF(T12-U12+R12&gt;0,T12-U12+R12,IF(T12-U12+R12=0,""))</f>
        <v>0.232372322899506</v>
      </c>
      <c r="W12" s="47" t="str">
        <f t="shared" ref="W12:W14" si="15">IF(S12-V12&lt;0,S12-V12,IF(S12-V12&gt;0,""))</f>
        <v/>
      </c>
      <c r="X12" s="27">
        <f>IFERROR(SUMIF(商务费用支付!$A:$A,$A12,商务费用支付!C:C),"")</f>
        <v>0</v>
      </c>
      <c r="Y12" s="58">
        <f t="shared" ref="Y12:Y14" si="16">IF(AND(($N12*$K12-$X12)&lt;&gt;0,($M12*$K12)&lt;&gt;0),($N12*$K12-$X12)/($M12*$K12),"")</f>
        <v>0.333196046128501</v>
      </c>
      <c r="Z12" s="49" t="s">
        <v>58</v>
      </c>
      <c r="AA12" s="55" t="str">
        <f t="shared" ref="AA12:AA14" si="17">IF(AB12=0,"已完结","")</f>
        <v/>
      </c>
      <c r="AB12" s="4">
        <f t="shared" ref="AB12:AB14" si="18">Q12-X12</f>
        <v>10600</v>
      </c>
    </row>
    <row r="13" s="4" customFormat="1" ht="14.25" customHeight="1" spans="1:28">
      <c r="A13" s="11" t="s">
        <v>31</v>
      </c>
      <c r="B13" s="11" t="s">
        <v>31</v>
      </c>
      <c r="C13" s="15" t="s">
        <v>32</v>
      </c>
      <c r="D13" s="11" t="s">
        <v>33</v>
      </c>
      <c r="E13" s="11" t="s">
        <v>59</v>
      </c>
      <c r="F13" s="11" t="s">
        <v>60</v>
      </c>
      <c r="G13" s="11" t="s">
        <v>61</v>
      </c>
      <c r="H13" s="11"/>
      <c r="I13" s="11" t="s">
        <v>62</v>
      </c>
      <c r="J13" s="11" t="s">
        <v>43</v>
      </c>
      <c r="K13" s="11">
        <v>60</v>
      </c>
      <c r="L13" s="11">
        <v>2345</v>
      </c>
      <c r="M13" s="11">
        <v>3126</v>
      </c>
      <c r="N13" s="11">
        <f t="shared" si="8"/>
        <v>781</v>
      </c>
      <c r="O13" s="21">
        <f t="shared" si="9"/>
        <v>0.249840051183621</v>
      </c>
      <c r="P13" s="11">
        <v>67</v>
      </c>
      <c r="Q13" s="12">
        <f t="shared" si="10"/>
        <v>4020</v>
      </c>
      <c r="R13" s="43">
        <f t="shared" si="11"/>
        <v>0.0214331413947537</v>
      </c>
      <c r="S13" s="44">
        <f t="shared" si="12"/>
        <v>0.228406909788868</v>
      </c>
      <c r="T13" s="45">
        <f t="shared" si="13"/>
        <v>0.21</v>
      </c>
      <c r="U13" s="46">
        <v>0.06</v>
      </c>
      <c r="V13" s="47">
        <f t="shared" si="14"/>
        <v>0.171433141394754</v>
      </c>
      <c r="W13" s="47" t="str">
        <f t="shared" si="15"/>
        <v/>
      </c>
      <c r="X13" s="27">
        <f>IFERROR(SUMIF(商务费用支付!$A:$A,$A13,商务费用支付!C:C),"")</f>
        <v>0</v>
      </c>
      <c r="Y13" s="58">
        <f t="shared" si="16"/>
        <v>0.249840051183621</v>
      </c>
      <c r="Z13" s="61" t="s">
        <v>63</v>
      </c>
      <c r="AA13" s="55" t="str">
        <f t="shared" si="17"/>
        <v/>
      </c>
      <c r="AB13" s="4">
        <f t="shared" si="18"/>
        <v>4020</v>
      </c>
    </row>
    <row r="14" s="4" customFormat="1" ht="14.25" customHeight="1" spans="1:28">
      <c r="A14" s="11" t="s">
        <v>31</v>
      </c>
      <c r="B14" s="11" t="s">
        <v>31</v>
      </c>
      <c r="C14" s="15" t="s">
        <v>32</v>
      </c>
      <c r="D14" s="11" t="s">
        <v>33</v>
      </c>
      <c r="E14" s="11" t="s">
        <v>64</v>
      </c>
      <c r="F14" s="11" t="s">
        <v>65</v>
      </c>
      <c r="G14" s="11" t="s">
        <v>66</v>
      </c>
      <c r="H14" s="11"/>
      <c r="I14" s="11" t="s">
        <v>62</v>
      </c>
      <c r="J14" s="11" t="s">
        <v>43</v>
      </c>
      <c r="K14" s="11">
        <v>25</v>
      </c>
      <c r="L14" s="11">
        <v>2345</v>
      </c>
      <c r="M14" s="11">
        <v>3126</v>
      </c>
      <c r="N14" s="11">
        <f t="shared" si="8"/>
        <v>781</v>
      </c>
      <c r="O14" s="21">
        <f t="shared" si="9"/>
        <v>0.249840051183621</v>
      </c>
      <c r="P14" s="11">
        <v>50</v>
      </c>
      <c r="Q14" s="12">
        <f t="shared" si="10"/>
        <v>1250</v>
      </c>
      <c r="R14" s="43">
        <f t="shared" si="11"/>
        <v>0.0159948816378759</v>
      </c>
      <c r="S14" s="44">
        <f t="shared" si="12"/>
        <v>0.233845169545745</v>
      </c>
      <c r="T14" s="45">
        <f t="shared" si="13"/>
        <v>0.21</v>
      </c>
      <c r="U14" s="46">
        <v>0.06</v>
      </c>
      <c r="V14" s="47">
        <f t="shared" si="14"/>
        <v>0.165994881637876</v>
      </c>
      <c r="W14" s="47" t="str">
        <f t="shared" si="15"/>
        <v/>
      </c>
      <c r="X14" s="27">
        <f>IFERROR(SUMIF(商务费用支付!$A:$A,$A14,商务费用支付!C:C),"")</f>
        <v>0</v>
      </c>
      <c r="Y14" s="58">
        <f t="shared" si="16"/>
        <v>0.249840051183621</v>
      </c>
      <c r="Z14" s="61" t="s">
        <v>67</v>
      </c>
      <c r="AA14" s="55" t="str">
        <f t="shared" si="17"/>
        <v/>
      </c>
      <c r="AB14" s="4">
        <f t="shared" si="18"/>
        <v>1250</v>
      </c>
    </row>
    <row r="15" s="4" customFormat="1" ht="14.25" customHeight="1" spans="1:27">
      <c r="A15" s="11"/>
      <c r="B15" s="11"/>
      <c r="C15" s="15"/>
      <c r="D15" s="11"/>
      <c r="E15" s="12"/>
      <c r="F15" s="11"/>
      <c r="G15" s="11"/>
      <c r="H15" s="11"/>
      <c r="I15" s="11"/>
      <c r="J15" s="11"/>
      <c r="K15" s="11"/>
      <c r="L15" s="11"/>
      <c r="M15" s="11"/>
      <c r="N15" s="11"/>
      <c r="O15" s="21"/>
      <c r="P15" s="11"/>
      <c r="Q15" s="12"/>
      <c r="R15" s="43"/>
      <c r="S15" s="44"/>
      <c r="T15" s="45"/>
      <c r="U15" s="46"/>
      <c r="V15" s="47"/>
      <c r="W15" s="47"/>
      <c r="X15" s="27"/>
      <c r="Y15" s="58"/>
      <c r="Z15" s="49"/>
      <c r="AA15" s="49"/>
    </row>
    <row r="16" s="2" customFormat="1" ht="14.25" customHeight="1" spans="1:28">
      <c r="A16" s="9"/>
      <c r="B16" s="14"/>
      <c r="C16" s="10"/>
      <c r="D16" s="14"/>
      <c r="E16" s="16"/>
      <c r="F16" s="11"/>
      <c r="G16" s="14"/>
      <c r="H16" s="14"/>
      <c r="I16" s="14"/>
      <c r="J16" s="14"/>
      <c r="K16" s="11"/>
      <c r="L16" s="14"/>
      <c r="M16" s="14"/>
      <c r="N16" s="14"/>
      <c r="O16" s="20"/>
      <c r="P16" s="14"/>
      <c r="Q16" s="12"/>
      <c r="R16" s="37"/>
      <c r="S16" s="38"/>
      <c r="T16" s="39"/>
      <c r="U16" s="40"/>
      <c r="V16" s="41"/>
      <c r="W16" s="41"/>
      <c r="X16" s="42"/>
      <c r="Y16" s="56"/>
      <c r="Z16" s="57"/>
      <c r="AA16" s="57"/>
      <c r="AB16" s="51"/>
    </row>
    <row r="17" s="2" customFormat="1" ht="14.25" customHeight="1" spans="1:28">
      <c r="A17" s="9"/>
      <c r="B17" s="14"/>
      <c r="C17" s="10"/>
      <c r="D17" s="14"/>
      <c r="E17" s="16"/>
      <c r="F17" s="11"/>
      <c r="G17" s="14"/>
      <c r="H17" s="14"/>
      <c r="I17" s="14"/>
      <c r="J17" s="14"/>
      <c r="K17" s="11"/>
      <c r="L17" s="14"/>
      <c r="M17" s="14"/>
      <c r="N17" s="14"/>
      <c r="O17" s="20"/>
      <c r="P17" s="14"/>
      <c r="Q17" s="12"/>
      <c r="R17" s="37"/>
      <c r="S17" s="38"/>
      <c r="T17" s="39"/>
      <c r="U17" s="40"/>
      <c r="V17" s="41"/>
      <c r="W17" s="41"/>
      <c r="X17" s="42"/>
      <c r="Y17" s="56"/>
      <c r="Z17" s="57"/>
      <c r="AA17" s="57"/>
      <c r="AB17" s="51"/>
    </row>
    <row r="18" s="2" customFormat="1" ht="14.25" customHeight="1" spans="1:28">
      <c r="A18" s="9"/>
      <c r="B18" s="14"/>
      <c r="C18" s="10"/>
      <c r="D18" s="14"/>
      <c r="E18" s="16"/>
      <c r="F18" s="11"/>
      <c r="G18" s="14"/>
      <c r="H18" s="14"/>
      <c r="I18" s="14"/>
      <c r="J18" s="14"/>
      <c r="K18" s="11"/>
      <c r="L18" s="14"/>
      <c r="M18" s="14"/>
      <c r="N18" s="14"/>
      <c r="O18" s="20"/>
      <c r="P18" s="14"/>
      <c r="Q18" s="12"/>
      <c r="R18" s="37"/>
      <c r="S18" s="38"/>
      <c r="T18" s="39"/>
      <c r="U18" s="40"/>
      <c r="V18" s="41"/>
      <c r="W18" s="41"/>
      <c r="X18" s="42"/>
      <c r="Y18" s="56"/>
      <c r="Z18" s="57"/>
      <c r="AA18" s="57"/>
      <c r="AB18" s="51"/>
    </row>
    <row r="19" s="2" customFormat="1" ht="14.25" customHeight="1" spans="1:28">
      <c r="A19" s="9"/>
      <c r="B19" s="14"/>
      <c r="C19" s="10"/>
      <c r="D19" s="14"/>
      <c r="E19" s="16"/>
      <c r="F19" s="11"/>
      <c r="G19" s="14"/>
      <c r="H19" s="14"/>
      <c r="I19" s="14"/>
      <c r="J19" s="14"/>
      <c r="K19" s="11"/>
      <c r="L19" s="14"/>
      <c r="M19" s="14"/>
      <c r="N19" s="14"/>
      <c r="O19" s="20"/>
      <c r="P19" s="14"/>
      <c r="Q19" s="12"/>
      <c r="R19" s="37"/>
      <c r="S19" s="38"/>
      <c r="T19" s="39"/>
      <c r="U19" s="40"/>
      <c r="V19" s="41"/>
      <c r="W19" s="41"/>
      <c r="X19" s="42"/>
      <c r="Y19" s="56"/>
      <c r="Z19" s="60"/>
      <c r="AA19" s="57"/>
      <c r="AB19" s="51"/>
    </row>
    <row r="20" s="2" customFormat="1" ht="14.25" customHeight="1" spans="1:28">
      <c r="A20" s="9"/>
      <c r="B20" s="14"/>
      <c r="C20" s="10"/>
      <c r="D20" s="14"/>
      <c r="E20" s="16"/>
      <c r="F20" s="11"/>
      <c r="G20" s="14"/>
      <c r="H20" s="14"/>
      <c r="I20" s="14"/>
      <c r="J20" s="14"/>
      <c r="K20" s="11"/>
      <c r="L20" s="14"/>
      <c r="M20" s="14"/>
      <c r="N20" s="14"/>
      <c r="O20" s="20"/>
      <c r="P20" s="14"/>
      <c r="Q20" s="12"/>
      <c r="R20" s="37"/>
      <c r="S20" s="38"/>
      <c r="T20" s="39"/>
      <c r="U20" s="40"/>
      <c r="V20" s="41"/>
      <c r="W20" s="41"/>
      <c r="X20" s="42"/>
      <c r="Y20" s="56"/>
      <c r="Z20" s="60"/>
      <c r="AA20" s="57"/>
      <c r="AB20" s="51"/>
    </row>
    <row r="21" s="2" customFormat="1" ht="14.25" customHeight="1" spans="1:28">
      <c r="A21" s="9"/>
      <c r="B21" s="14"/>
      <c r="C21" s="10"/>
      <c r="D21" s="14"/>
      <c r="E21" s="16"/>
      <c r="F21" s="11"/>
      <c r="G21" s="14"/>
      <c r="H21" s="14"/>
      <c r="I21" s="14"/>
      <c r="J21" s="22"/>
      <c r="K21" s="23"/>
      <c r="L21" s="22"/>
      <c r="M21" s="22"/>
      <c r="N21" s="22"/>
      <c r="O21" s="20"/>
      <c r="P21" s="14"/>
      <c r="Q21" s="12"/>
      <c r="R21" s="37"/>
      <c r="S21" s="38"/>
      <c r="T21" s="39"/>
      <c r="U21" s="40"/>
      <c r="V21" s="41"/>
      <c r="W21" s="41"/>
      <c r="X21" s="42"/>
      <c r="Y21" s="56"/>
      <c r="Z21" s="60"/>
      <c r="AA21" s="57"/>
      <c r="AB21" s="51"/>
    </row>
    <row r="22" s="2" customFormat="1" ht="14.25" customHeight="1" spans="1:28">
      <c r="A22" s="9"/>
      <c r="B22" s="14"/>
      <c r="C22" s="10"/>
      <c r="D22" s="14"/>
      <c r="E22" s="16"/>
      <c r="F22" s="11"/>
      <c r="G22" s="14"/>
      <c r="H22" s="14"/>
      <c r="I22" s="14"/>
      <c r="J22" s="14"/>
      <c r="K22" s="11"/>
      <c r="L22" s="14"/>
      <c r="M22" s="14"/>
      <c r="N22" s="14"/>
      <c r="O22" s="20"/>
      <c r="P22" s="14"/>
      <c r="Q22" s="12"/>
      <c r="R22" s="37"/>
      <c r="S22" s="38"/>
      <c r="T22" s="39"/>
      <c r="U22" s="40"/>
      <c r="V22" s="41"/>
      <c r="W22" s="41"/>
      <c r="X22" s="42"/>
      <c r="Y22" s="56"/>
      <c r="Z22" s="60"/>
      <c r="AA22" s="57"/>
      <c r="AB22" s="51"/>
    </row>
    <row r="23" s="2" customFormat="1" ht="14.25" customHeight="1" spans="1:28">
      <c r="A23" s="9"/>
      <c r="B23" s="14"/>
      <c r="C23" s="10"/>
      <c r="D23" s="14"/>
      <c r="E23" s="16"/>
      <c r="F23" s="11"/>
      <c r="G23" s="14"/>
      <c r="H23" s="14"/>
      <c r="I23" s="14"/>
      <c r="J23" s="14"/>
      <c r="K23" s="11"/>
      <c r="L23" s="14"/>
      <c r="M23" s="14"/>
      <c r="N23" s="14"/>
      <c r="O23" s="20"/>
      <c r="P23" s="14"/>
      <c r="Q23" s="12"/>
      <c r="R23" s="37"/>
      <c r="S23" s="38"/>
      <c r="T23" s="39"/>
      <c r="U23" s="40"/>
      <c r="V23" s="41"/>
      <c r="W23" s="41"/>
      <c r="X23" s="42"/>
      <c r="Y23" s="56"/>
      <c r="Z23" s="60"/>
      <c r="AA23" s="57"/>
      <c r="AB23" s="51"/>
    </row>
    <row r="24" s="2" customFormat="1" ht="14.25" customHeight="1" spans="1:28">
      <c r="A24" s="9"/>
      <c r="B24" s="14"/>
      <c r="C24" s="10"/>
      <c r="D24" s="14"/>
      <c r="E24" s="16"/>
      <c r="F24" s="11"/>
      <c r="G24" s="14"/>
      <c r="H24" s="14"/>
      <c r="I24" s="14"/>
      <c r="J24" s="14"/>
      <c r="K24" s="11"/>
      <c r="L24" s="14"/>
      <c r="M24" s="14"/>
      <c r="N24" s="14"/>
      <c r="O24" s="20"/>
      <c r="P24" s="14"/>
      <c r="Q24" s="12"/>
      <c r="R24" s="37"/>
      <c r="S24" s="38"/>
      <c r="T24" s="39"/>
      <c r="U24" s="40"/>
      <c r="V24" s="41"/>
      <c r="W24" s="41"/>
      <c r="X24" s="42"/>
      <c r="Y24" s="56"/>
      <c r="Z24" s="57"/>
      <c r="AA24" s="57"/>
      <c r="AB24" s="51"/>
    </row>
    <row r="25" s="2" customFormat="1" ht="14.25" customHeight="1" spans="1:28">
      <c r="A25" s="9"/>
      <c r="B25" s="14"/>
      <c r="C25" s="10"/>
      <c r="D25" s="14"/>
      <c r="E25" s="16"/>
      <c r="F25" s="11"/>
      <c r="G25" s="14"/>
      <c r="H25" s="14"/>
      <c r="I25" s="14"/>
      <c r="J25" s="14"/>
      <c r="K25" s="11"/>
      <c r="L25" s="14"/>
      <c r="M25" s="14"/>
      <c r="N25" s="14"/>
      <c r="O25" s="20"/>
      <c r="P25" s="14"/>
      <c r="Q25" s="12"/>
      <c r="R25" s="37"/>
      <c r="S25" s="38"/>
      <c r="T25" s="39"/>
      <c r="U25" s="40"/>
      <c r="V25" s="41"/>
      <c r="W25" s="41"/>
      <c r="X25" s="42"/>
      <c r="Y25" s="56"/>
      <c r="Z25" s="57"/>
      <c r="AA25" s="57"/>
      <c r="AB25" s="51"/>
    </row>
    <row r="26" s="2" customFormat="1" ht="14.25" customHeight="1" spans="1:28">
      <c r="A26" s="9"/>
      <c r="B26" s="14"/>
      <c r="C26" s="10"/>
      <c r="D26" s="14"/>
      <c r="E26" s="16"/>
      <c r="F26" s="11"/>
      <c r="G26" s="14"/>
      <c r="H26" s="14"/>
      <c r="I26" s="14"/>
      <c r="J26" s="14"/>
      <c r="K26" s="11"/>
      <c r="L26" s="14"/>
      <c r="M26" s="14"/>
      <c r="N26" s="14"/>
      <c r="O26" s="20"/>
      <c r="P26" s="14"/>
      <c r="Q26" s="12"/>
      <c r="R26" s="37"/>
      <c r="S26" s="38"/>
      <c r="T26" s="39"/>
      <c r="U26" s="40"/>
      <c r="V26" s="41"/>
      <c r="W26" s="41"/>
      <c r="X26" s="42"/>
      <c r="Y26" s="56"/>
      <c r="Z26" s="57"/>
      <c r="AA26" s="57"/>
      <c r="AB26" s="51"/>
    </row>
  </sheetData>
  <mergeCells count="3">
    <mergeCell ref="A1:R2"/>
    <mergeCell ref="S1:W2"/>
    <mergeCell ref="X1:Z2"/>
  </mergeCells>
  <conditionalFormatting sqref="W5">
    <cfRule type="cellIs" dxfId="0" priority="26" operator="lessThan">
      <formula>0</formula>
    </cfRule>
  </conditionalFormatting>
  <conditionalFormatting sqref="W6">
    <cfRule type="cellIs" dxfId="0" priority="24" operator="lessThan">
      <formula>0</formula>
    </cfRule>
  </conditionalFormatting>
  <conditionalFormatting sqref="W7">
    <cfRule type="cellIs" dxfId="0" priority="16" operator="lessThan">
      <formula>0</formula>
    </cfRule>
  </conditionalFormatting>
  <conditionalFormatting sqref="W8">
    <cfRule type="cellIs" dxfId="0" priority="14" operator="lessThan">
      <formula>0</formula>
    </cfRule>
  </conditionalFormatting>
  <conditionalFormatting sqref="W9">
    <cfRule type="cellIs" dxfId="0" priority="12" operator="lessThan">
      <formula>0</formula>
    </cfRule>
  </conditionalFormatting>
  <conditionalFormatting sqref="V10">
    <cfRule type="expression" dxfId="1" priority="10">
      <formula>$V10&gt;$S10</formula>
    </cfRule>
  </conditionalFormatting>
  <conditionalFormatting sqref="W10">
    <cfRule type="cellIs" dxfId="0" priority="9" operator="lessThan">
      <formula>0</formula>
    </cfRule>
  </conditionalFormatting>
  <conditionalFormatting sqref="V11">
    <cfRule type="expression" dxfId="1" priority="8">
      <formula>$V11&gt;$S11</formula>
    </cfRule>
  </conditionalFormatting>
  <conditionalFormatting sqref="W11">
    <cfRule type="cellIs" dxfId="0" priority="7" operator="lessThan">
      <formula>0</formula>
    </cfRule>
  </conditionalFormatting>
  <conditionalFormatting sqref="V12">
    <cfRule type="expression" dxfId="1" priority="5">
      <formula>$V12&gt;$S12</formula>
    </cfRule>
  </conditionalFormatting>
  <conditionalFormatting sqref="W12">
    <cfRule type="cellIs" dxfId="0" priority="6" operator="lessThan">
      <formula>0</formula>
    </cfRule>
  </conditionalFormatting>
  <conditionalFormatting sqref="V13">
    <cfRule type="expression" dxfId="1" priority="3">
      <formula>$V13&gt;$S13</formula>
    </cfRule>
  </conditionalFormatting>
  <conditionalFormatting sqref="W13">
    <cfRule type="cellIs" dxfId="0" priority="4" operator="lessThan">
      <formula>0</formula>
    </cfRule>
  </conditionalFormatting>
  <conditionalFormatting sqref="V14">
    <cfRule type="expression" dxfId="1" priority="1">
      <formula>$V14&gt;$S14</formula>
    </cfRule>
  </conditionalFormatting>
  <conditionalFormatting sqref="W14">
    <cfRule type="cellIs" dxfId="0" priority="2" operator="lessThan">
      <formula>0</formula>
    </cfRule>
  </conditionalFormatting>
  <conditionalFormatting sqref="V15">
    <cfRule type="expression" dxfId="1" priority="43">
      <formula>$V15&gt;$S15</formula>
    </cfRule>
  </conditionalFormatting>
  <conditionalFormatting sqref="W15">
    <cfRule type="cellIs" dxfId="0" priority="56" operator="lessThan">
      <formula>0</formula>
    </cfRule>
  </conditionalFormatting>
  <conditionalFormatting sqref="V16">
    <cfRule type="expression" dxfId="1" priority="42">
      <formula>$V16&gt;$S16</formula>
    </cfRule>
  </conditionalFormatting>
  <conditionalFormatting sqref="W16">
    <cfRule type="cellIs" dxfId="0" priority="55" operator="lessThan">
      <formula>0</formula>
    </cfRule>
  </conditionalFormatting>
  <conditionalFormatting sqref="V17">
    <cfRule type="expression" dxfId="1" priority="41">
      <formula>$V17&gt;$S17</formula>
    </cfRule>
  </conditionalFormatting>
  <conditionalFormatting sqref="W17">
    <cfRule type="cellIs" dxfId="0" priority="54" operator="lessThan">
      <formula>0</formula>
    </cfRule>
  </conditionalFormatting>
  <conditionalFormatting sqref="V18">
    <cfRule type="expression" dxfId="1" priority="40">
      <formula>$V18&gt;$S18</formula>
    </cfRule>
  </conditionalFormatting>
  <conditionalFormatting sqref="W18">
    <cfRule type="cellIs" dxfId="0" priority="53" operator="lessThan">
      <formula>0</formula>
    </cfRule>
  </conditionalFormatting>
  <conditionalFormatting sqref="V19">
    <cfRule type="expression" dxfId="1" priority="39">
      <formula>$V19&gt;$S19</formula>
    </cfRule>
  </conditionalFormatting>
  <conditionalFormatting sqref="W19">
    <cfRule type="cellIs" dxfId="0" priority="52" operator="lessThan">
      <formula>0</formula>
    </cfRule>
  </conditionalFormatting>
  <conditionalFormatting sqref="V22">
    <cfRule type="expression" dxfId="1" priority="37">
      <formula>$V22&gt;$S22</formula>
    </cfRule>
  </conditionalFormatting>
  <conditionalFormatting sqref="W22">
    <cfRule type="cellIs" dxfId="0" priority="50" operator="lessThan">
      <formula>0</formula>
    </cfRule>
  </conditionalFormatting>
  <conditionalFormatting sqref="V23">
    <cfRule type="expression" dxfId="1" priority="36">
      <formula>$V23&gt;$S23</formula>
    </cfRule>
  </conditionalFormatting>
  <conditionalFormatting sqref="W23">
    <cfRule type="cellIs" dxfId="0" priority="49" operator="lessThan">
      <formula>0</formula>
    </cfRule>
  </conditionalFormatting>
  <conditionalFormatting sqref="V24">
    <cfRule type="expression" dxfId="1" priority="35">
      <formula>$V24&gt;$S24</formula>
    </cfRule>
  </conditionalFormatting>
  <conditionalFormatting sqref="W24">
    <cfRule type="cellIs" dxfId="0" priority="48" operator="lessThan">
      <formula>0</formula>
    </cfRule>
  </conditionalFormatting>
  <conditionalFormatting sqref="V25">
    <cfRule type="expression" dxfId="1" priority="34">
      <formula>$V25&gt;$S25</formula>
    </cfRule>
  </conditionalFormatting>
  <conditionalFormatting sqref="W25">
    <cfRule type="cellIs" dxfId="0" priority="47" operator="lessThan">
      <formula>0</formula>
    </cfRule>
  </conditionalFormatting>
  <conditionalFormatting sqref="V26">
    <cfRule type="expression" dxfId="1" priority="33">
      <formula>$V26&gt;$S26</formula>
    </cfRule>
  </conditionalFormatting>
  <conditionalFormatting sqref="W26">
    <cfRule type="cellIs" dxfId="0" priority="46" operator="lessThan">
      <formula>0</formula>
    </cfRule>
  </conditionalFormatting>
  <conditionalFormatting sqref="V4:V9">
    <cfRule type="expression" dxfId="1" priority="59">
      <formula>$V4&gt;$S4</formula>
    </cfRule>
  </conditionalFormatting>
  <conditionalFormatting sqref="V20:V21">
    <cfRule type="expression" dxfId="1" priority="38">
      <formula>$V20&gt;$S20</formula>
    </cfRule>
  </conditionalFormatting>
  <conditionalFormatting sqref="W3:W4">
    <cfRule type="cellIs" dxfId="0" priority="60" operator="lessThan">
      <formula>0</formula>
    </cfRule>
  </conditionalFormatting>
  <conditionalFormatting sqref="W20:W21">
    <cfRule type="cellIs" dxfId="0" priority="51" operator="lessThan">
      <formula>0</formula>
    </cfRule>
  </conditionalFormatting>
  <dataValidations count="2">
    <dataValidation type="list" allowBlank="1" showInputMessage="1" showErrorMessage="1" sqref="C4 C5 C6 C7 C8 C9 C10 C11 C12 C13 C14 C15:C26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C10" sqref="C10"/>
    </sheetView>
  </sheetViews>
  <sheetFormatPr defaultColWidth="9" defaultRowHeight="13.5" outlineLevelRow="1" outlineLevelCol="2"/>
  <sheetData>
    <row r="1" spans="1:3">
      <c r="A1" t="s">
        <v>3</v>
      </c>
      <c r="B1" t="s">
        <v>28</v>
      </c>
      <c r="C1" t="s">
        <v>68</v>
      </c>
    </row>
    <row r="2" spans="1:3">
      <c r="A2">
        <v>230501</v>
      </c>
      <c r="B2" t="s">
        <v>69</v>
      </c>
      <c r="C2" s="1">
        <v>10000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商务费用表</vt:lpstr>
      <vt:lpstr>商务费用支付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</cp:lastModifiedBy>
  <dcterms:created xsi:type="dcterms:W3CDTF">2024-01-02T05:42:00Z</dcterms:created>
  <dcterms:modified xsi:type="dcterms:W3CDTF">2024-06-19T11:22:31Z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9FE7A0E6EEDF4B15A49870408ED7AD6C_13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2052-12.1.0.16929</vt:lpwstr>
  </property>
</Properties>
</file>