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商务费用表" sheetId="2" r:id="rId1"/>
    <sheet name="商务费用支付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<sst xmlns="http://schemas.openxmlformats.org/spreadsheetml/2006/main" count="292" uniqueCount="114">
  <si>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</si>
  <si>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</si>
  <si>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</si>
  <si>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</si>
  <si>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</si>
  <si>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</si>
  <si>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</si>
  <si>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</si>
  <si>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</si>
  <si>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</si>
  <si>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</si>
  <si>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</si>
  <si>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</si>
  <si>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</si>
  <si>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</si>
  <si>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</si>
  <si>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</si>
  <si>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</si>
  <si>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</si>
  <si>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</si>
  <si>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</si>
  <si>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</si>
  <si>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</si>
  <si>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</si>
  <si>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</si>
  <si>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</si>
  <si>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</si>
  <si>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</si>
  <si>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</si>
  <si>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</si>
  <si>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</si>
  <si>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2023.5.28</t>
  </si>
  <si>
    <t>康为</t>
  </si>
  <si>
    <t>王武</t>
  </si>
  <si>
    <t>西安线束</t>
  </si>
  <si>
    <t>杨旭</t>
  </si>
  <si>
    <t>X150</t>
  </si>
  <si>
    <t>扫描枪_hejie/H100W-2D_固定式</t>
  </si>
  <si>
    <t>合杰HL300W</t>
  </si>
  <si>
    <t>5910379391
5910217164
5910155276
5910396556
5910459734
5910408636
5910408774</t>
  </si>
  <si>
    <t>深圳福达通</t>
  </si>
  <si>
    <t>PPC-15S</t>
  </si>
  <si>
    <t>一体机</t>
  </si>
  <si>
    <t>4100148974
4100149708
4100149702
4100139817
4100152348</t>
  </si>
  <si>
    <t>条码打印机_TT065-
50_203DPI_RoHS</t>
  </si>
  <si>
    <t>条码打印机</t>
  </si>
  <si>
    <t>5910355494
5910213129
5910210783
5910156073
5910395230
5910396556
5910444856
5910408830
5910395230</t>
  </si>
  <si>
    <t>IDATA-T1-012</t>
  </si>
  <si>
    <t>PDA</t>
  </si>
  <si>
    <t>5910382460
5910170317
5910106409
5910424049
5910408830</t>
  </si>
  <si>
    <t>安阳线束</t>
  </si>
  <si>
    <t>张孬/常松伟</t>
  </si>
  <si>
    <t>AYF0</t>
  </si>
  <si>
    <t xml:space="preserve">条码打印机_TT065-600_300DPI </t>
  </si>
  <si>
    <t>5910553096/5910863373</t>
  </si>
  <si>
    <t>2023.6.28</t>
  </si>
  <si>
    <t>民治XT200扫描枪</t>
  </si>
  <si>
    <t>扫描枪</t>
  </si>
  <si>
    <t>阜阳线束</t>
  </si>
  <si>
    <t>武廉</t>
  </si>
  <si>
    <t>FYF2</t>
  </si>
  <si>
    <t/>
  </si>
  <si>
    <t>西安车灯</t>
  </si>
  <si>
    <t>韩六一</t>
  </si>
  <si>
    <t>X060</t>
  </si>
  <si>
    <t>IDATA-9702</t>
  </si>
  <si>
    <t>扫描枪TD6550</t>
  </si>
  <si>
    <t>TT065-62剥离版</t>
  </si>
  <si>
    <t>打印机</t>
  </si>
  <si>
    <t>MH341T剥离版</t>
  </si>
  <si>
    <t>PPC-18S</t>
  </si>
  <si>
    <t>2023.8.27</t>
  </si>
  <si>
    <t>西安总装</t>
  </si>
  <si>
    <t>张挺</t>
  </si>
  <si>
    <t>X110</t>
  </si>
  <si>
    <t>EDA61K</t>
  </si>
  <si>
    <t>2023.12.20</t>
  </si>
  <si>
    <t xml:space="preserve">工控一体机_骧腾PPC-15S/17
</t>
  </si>
  <si>
    <t xml:space="preserve">工控一体机_骧腾PPC-15S/17
</t>
  </si>
  <si>
    <t>4100162695/4100163334</t>
  </si>
  <si>
    <t xml:space="preserve">扫描枪_hejie/H100W-2D_固定式
</t>
  </si>
  <si>
    <t>扫码枪</t>
  </si>
  <si>
    <t>5910631186/5910638563/5910646549/5910902074/5911015421/5911022907/5911027077/5911176923/5911297551/5911297800</t>
  </si>
  <si>
    <t xml:space="preserve">条码打印机_TT065-50_203DPI
</t>
  </si>
  <si>
    <t xml:space="preserve">5910631186/5910638563/5910646549/5911022907/5911399376/5911529212/5912101050
</t>
  </si>
  <si>
    <t xml:space="preserve">扫描枪_iDATA-T1-012_PDA
</t>
  </si>
  <si>
    <t>5911957592/5912101742/5912141628</t>
  </si>
  <si>
    <t xml:space="preserve">扫描枪_iData9702_PDA
</t>
  </si>
  <si>
    <t>5911127480/5911127406/5911399364</t>
  </si>
  <si>
    <t>骧腾 TD6550</t>
  </si>
  <si>
    <t>XB20230615001/XB20230711001/XB20230802001</t>
  </si>
  <si>
    <t xml:space="preserve">条码打印机_TT065-600_300DPI
</t>
  </si>
  <si>
    <t>5910872823/5911399386/5910553096/5910863373</t>
  </si>
  <si>
    <t>扫描枪_XT200_手持无线</t>
  </si>
  <si>
    <t>5911376219/5911399367</t>
  </si>
  <si>
    <t>张孬</t>
  </si>
  <si>
    <t>工控一体机_工控一体机_骧腾PPC-15S-I7</t>
  </si>
  <si>
    <t>4100168336/4100179141</t>
  </si>
  <si>
    <t>商洛线束</t>
  </si>
  <si>
    <t>郭威</t>
  </si>
  <si>
    <t>XS31</t>
  </si>
  <si>
    <t>工控一体机</t>
  </si>
  <si>
    <t>4100175412/4100168827</t>
  </si>
  <si>
    <t>2023.12.27</t>
  </si>
  <si>
    <t>宝鸡线束</t>
  </si>
  <si>
    <t>吕港</t>
  </si>
  <si>
    <t>X2F2</t>
  </si>
  <si>
    <t>4100181544/4100181081</t>
  </si>
  <si>
    <t>2024.1.29</t>
  </si>
  <si>
    <t>重庆永达</t>
  </si>
  <si>
    <t>郑军</t>
  </si>
  <si>
    <t>H100W</t>
  </si>
  <si>
    <t>商务费用</t>
  </si>
  <si>
    <t>700025XXX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</si>
</sst>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2" borderId="1" xfId="3" applyNumberFormat="1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2" borderId="1" xfId="3" applyNumberFormat="1" applyFont="1" applyFill="1" applyBorder="1" applyAlignment="1" applyProtection="1">
      <alignment horizontal="right" vertical="center"/>
      <protection hidden="1"/>
    </xf>
    <xf numFmtId="10" fontId="1" fillId="2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57" fontId="1" fillId="0" borderId="0" xfId="0" applyNumberFormat="1" applyFont="1" applyFill="1" applyAlignment="1">
      <alignment vertical="center"/>
    </xf>
    <xf numFmtId="0" fontId="1" fillId="3" borderId="1" xfId="0" applyFont="1" applyFill="1" applyBorder="1" applyAlignment="1" applyProtection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4"/>
  <sheetViews>
    <sheetView tabSelected="1" topLeftCell="I16" workbookViewId="0">
      <selection activeCell="AC38" sqref="AC38:AC39"/>
    </sheetView>
  </sheetViews>
  <sheetFormatPr defaultColWidth="9" defaultRowHeight="13.5"/>
  <cols>
    <col min="1" max="1" width="9.3716814159292" style="4"/>
    <col min="2" max="2" width="10.1238938053097" style="4" customWidth="1"/>
    <col min="3" max="3" width="10.8761061946903" style="4" customWidth="1"/>
    <col min="4" max="4" width="7" style="4" customWidth="1"/>
    <col min="5" max="5" width="9" style="4"/>
    <col min="6" max="6" width="6.50442477876106" style="4" customWidth="1"/>
    <col min="7" max="13" width="9" style="4"/>
    <col min="14" max="18" width="7.75221238938053" style="4" customWidth="1"/>
    <col min="19" max="21" width="8.12389380530973" style="5" customWidth="1"/>
    <col min="22" max="22" width="8.75221238938053" style="5" customWidth="1"/>
    <col min="23" max="23" width="8.50442477876106" style="5" customWidth="1"/>
    <col min="24" max="25" width="9" style="6"/>
    <col min="26" max="26" width="11.5044247787611" style="6"/>
    <col min="27" max="27" width="9" style="6"/>
    <col min="28" max="16384" width="9" style="4"/>
  </cols>
  <sheetData>
    <row r="1" s="2" customFormat="1" ht="14.25" customHeight="1" spans="1:28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14"/>
      <c r="L1" s="14"/>
      <c r="M1" s="14"/>
      <c r="N1" s="14"/>
      <c r="O1" s="15"/>
      <c r="P1" s="14"/>
      <c r="Q1" s="14"/>
      <c r="R1" s="15"/>
      <c r="S1" s="20" t="s">
        <v>1</v>
      </c>
      <c r="T1" s="20"/>
      <c r="U1" s="21"/>
      <c r="V1" s="22"/>
      <c r="W1" s="21"/>
      <c r="X1" s="23" t="s">
        <v>2</v>
      </c>
      <c r="Y1" s="40"/>
      <c r="Z1" s="41"/>
      <c r="AA1" s="42"/>
      <c r="AB1" s="43"/>
    </row>
    <row r="2" s="2" customFormat="1" ht="14.25" customHeight="1" spans="1:28">
      <c r="A2" s="7"/>
      <c r="B2" s="7"/>
      <c r="C2" s="8"/>
      <c r="D2" s="7"/>
      <c r="E2" s="7"/>
      <c r="F2" s="7"/>
      <c r="G2" s="7"/>
      <c r="H2" s="7"/>
      <c r="I2" s="7"/>
      <c r="J2" s="7"/>
      <c r="K2" s="14"/>
      <c r="L2" s="14"/>
      <c r="M2" s="14"/>
      <c r="N2" s="14"/>
      <c r="O2" s="15"/>
      <c r="P2" s="14"/>
      <c r="Q2" s="14"/>
      <c r="R2" s="15"/>
      <c r="S2" s="24"/>
      <c r="T2" s="24"/>
      <c r="U2" s="25"/>
      <c r="V2" s="26"/>
      <c r="W2" s="27"/>
      <c r="X2" s="28"/>
      <c r="Y2" s="44"/>
      <c r="Z2" s="45"/>
      <c r="AA2" s="42"/>
      <c r="AB2" s="43"/>
    </row>
    <row r="3" s="3" customFormat="1" ht="38" customHeight="1" spans="1:2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16" t="s">
        <v>17</v>
      </c>
      <c r="P3" s="9" t="s">
        <v>18</v>
      </c>
      <c r="Q3" s="9" t="s">
        <v>19</v>
      </c>
      <c r="R3" s="29" t="s">
        <v>20</v>
      </c>
      <c r="S3" s="30" t="s">
        <v>21</v>
      </c>
      <c r="T3" s="30" t="s">
        <v>22</v>
      </c>
      <c r="U3" s="30" t="s">
        <v>23</v>
      </c>
      <c r="V3" s="30" t="s">
        <v>24</v>
      </c>
      <c r="W3" s="31" t="s">
        <v>25</v>
      </c>
      <c r="X3" s="32" t="s">
        <v>26</v>
      </c>
      <c r="Y3" s="46" t="s">
        <v>27</v>
      </c>
      <c r="Z3" s="47" t="s">
        <v>28</v>
      </c>
      <c r="AA3" s="41" t="s">
        <v>29</v>
      </c>
      <c r="AB3" s="48" t="s">
        <v>30</v>
      </c>
    </row>
    <row r="4" s="2" customFormat="1" ht="14.25" customHeight="1" spans="1:28">
      <c r="A4" s="7">
        <v>20230501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/>
      <c r="I4" s="9" t="s">
        <v>37</v>
      </c>
      <c r="J4" s="7" t="s">
        <v>38</v>
      </c>
      <c r="K4" s="14">
        <v>294</v>
      </c>
      <c r="L4" s="14">
        <v>557.6</v>
      </c>
      <c r="M4" s="14">
        <v>1752</v>
      </c>
      <c r="N4" s="14">
        <v>1194.4</v>
      </c>
      <c r="O4" s="17">
        <f>IF(AND($N4&lt;&gt;0,$M4&lt;&gt;0),$N4/$M4,"")</f>
        <v>0.681735159817352</v>
      </c>
      <c r="P4" s="14">
        <v>100</v>
      </c>
      <c r="Q4" s="33">
        <f>P4*K4</f>
        <v>29400</v>
      </c>
      <c r="R4" s="34">
        <f>IF(AND($P4&lt;&gt;0,$M4&lt;&gt;0),$P4/$M4,"")</f>
        <v>0.0570776255707763</v>
      </c>
      <c r="S4" s="35">
        <f>IF(AND(($N4*$K4-$Q4)&lt;&gt;0,($M4*$K4)&lt;&gt;0),($N4*$K4-$Q4)/($M4*$K4),"")</f>
        <v>0.624657534246575</v>
      </c>
      <c r="T4" s="36">
        <f>IF($C4="深圳福达通",21%,IF($C4="康为",25%,IF($C4="新浪潮",25%,IF($C4="湖南飞英达",24%,IF($C4="志奋领",25%,IF($C4="腾马",25%))))))</f>
        <v>0.25</v>
      </c>
      <c r="U4" s="37">
        <v>0.06</v>
      </c>
      <c r="V4" s="38">
        <f>IF(T4-U4+R4&gt;0,T4-U4+R4,IF(T4-U4+R4=0,""))</f>
        <v>0.247077625570776</v>
      </c>
      <c r="W4" s="38" t="str">
        <f>IF(S4-V4&lt;0,S4-V4,IF(S4-V4&gt;0,""))</f>
        <v/>
      </c>
      <c r="X4" s="39">
        <f>IFERROR(SUMIF(商务费用支付!$A:$A,$A4,商务费用支付!C:C),"")</f>
        <v>0</v>
      </c>
      <c r="Y4" s="49">
        <f>IF(AND(($N4*$K4-$X4)&lt;&gt;0,($M4*$K4)&lt;&gt;0),($N4*$K4-$X4)/($M4*$K4),"")</f>
        <v>0.681735159817352</v>
      </c>
      <c r="Z4" s="50" t="s">
        <v>39</v>
      </c>
      <c r="AA4" s="51" t="str">
        <f>IF(AB4=0,"已完结","")</f>
        <v/>
      </c>
      <c r="AB4" s="43">
        <f>Q4-X4</f>
        <v>29400</v>
      </c>
    </row>
    <row r="5" s="2" customFormat="1" ht="14.25" customHeight="1" spans="1:28">
      <c r="A5" s="7">
        <v>20230502</v>
      </c>
      <c r="B5" s="7" t="s">
        <v>31</v>
      </c>
      <c r="C5" s="8" t="s">
        <v>40</v>
      </c>
      <c r="D5" s="7" t="s">
        <v>33</v>
      </c>
      <c r="E5" s="7" t="s">
        <v>34</v>
      </c>
      <c r="F5" s="7" t="s">
        <v>35</v>
      </c>
      <c r="G5" s="7" t="s">
        <v>36</v>
      </c>
      <c r="H5" s="7"/>
      <c r="I5" s="7" t="s">
        <v>41</v>
      </c>
      <c r="J5" s="7" t="s">
        <v>42</v>
      </c>
      <c r="K5" s="14">
        <v>405</v>
      </c>
      <c r="L5" s="14">
        <v>2654.87</v>
      </c>
      <c r="M5" s="14">
        <v>3585</v>
      </c>
      <c r="N5" s="14">
        <v>930.13</v>
      </c>
      <c r="O5" s="17">
        <f t="shared" ref="O5:O35" si="0">IF(AND($N5&lt;&gt;0,$M5&lt;&gt;0),$N5/$M5,"")</f>
        <v>0.259450488145049</v>
      </c>
      <c r="P5" s="14">
        <v>67</v>
      </c>
      <c r="Q5" s="33">
        <f t="shared" ref="Q5:Q35" si="1">P5*K5</f>
        <v>27135</v>
      </c>
      <c r="R5" s="34">
        <f t="shared" ref="R5:R35" si="2">IF(AND($P5&lt;&gt;0,$M5&lt;&gt;0),$P5/$M5,"")</f>
        <v>0.0186889818688982</v>
      </c>
      <c r="S5" s="35">
        <f t="shared" ref="S5:S35" si="3">IF(AND(($N5*$K5-$Q5)&lt;&gt;0,($M5*$K5)&lt;&gt;0),($N5*$K5-$Q5)/($M5*$K5),"")</f>
        <v>0.240761506276151</v>
      </c>
      <c r="T5" s="36">
        <f t="shared" ref="T5:T35" si="4">IF($C5="深圳福达通",21%,IF($C5="康为",25%,IF($C5="新浪潮",25%,IF($C5="湖南飞英达",24%,IF($C5="志奋领",25%,IF($C5="腾马",25%))))))</f>
        <v>0.21</v>
      </c>
      <c r="U5" s="37">
        <v>0.06</v>
      </c>
      <c r="V5" s="38">
        <f>IF(T5-U5+R5&gt;0,T5-U5+R5,IF(T5-U5+R5=0,""))</f>
        <v>0.168688981868898</v>
      </c>
      <c r="W5" s="38" t="str">
        <f t="shared" ref="W5:W35" si="5">IF(S5-V5&lt;0,S5-V5,IF(S5-V5&gt;0,""))</f>
        <v/>
      </c>
      <c r="X5" s="39">
        <f>IFERROR(SUMIF(商务费用支付!$A:$A,$A5,商务费用支付!C:C),"")</f>
        <v>0</v>
      </c>
      <c r="Y5" s="49">
        <f t="shared" ref="Y5:Y35" si="6">IF(AND(($N5*$K5-$X5)&lt;&gt;0,($M5*$K5)&lt;&gt;0),($N5*$K5-$X5)/($M5*$K5),"")</f>
        <v>0.259450488145049</v>
      </c>
      <c r="Z5" s="51" t="s">
        <v>43</v>
      </c>
      <c r="AA5" s="51" t="str">
        <f t="shared" ref="AA5:AA35" si="7">IF(AB5=0,"已完结","")</f>
        <v/>
      </c>
      <c r="AB5" s="43">
        <f t="shared" ref="AB5:AB35" si="8">Q5-X5</f>
        <v>27135</v>
      </c>
    </row>
    <row r="6" s="2" customFormat="1" ht="14.25" customHeight="1" spans="1:28">
      <c r="A6" s="7">
        <v>20230503</v>
      </c>
      <c r="B6" s="7" t="s">
        <v>31</v>
      </c>
      <c r="C6" s="8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/>
      <c r="I6" s="7" t="s">
        <v>44</v>
      </c>
      <c r="J6" s="7" t="s">
        <v>45</v>
      </c>
      <c r="K6" s="14">
        <v>315</v>
      </c>
      <c r="L6" s="14">
        <v>619.5</v>
      </c>
      <c r="M6" s="14">
        <v>1290</v>
      </c>
      <c r="N6" s="14">
        <v>670.5</v>
      </c>
      <c r="O6" s="17">
        <f t="shared" si="0"/>
        <v>0.519767441860465</v>
      </c>
      <c r="P6" s="14">
        <v>50</v>
      </c>
      <c r="Q6" s="33">
        <f t="shared" si="1"/>
        <v>15750</v>
      </c>
      <c r="R6" s="34">
        <f t="shared" si="2"/>
        <v>0.0387596899224806</v>
      </c>
      <c r="S6" s="35">
        <f t="shared" si="3"/>
        <v>0.481007751937985</v>
      </c>
      <c r="T6" s="36">
        <f t="shared" si="4"/>
        <v>0.25</v>
      </c>
      <c r="U6" s="37">
        <v>0.06</v>
      </c>
      <c r="V6" s="38">
        <f t="shared" ref="V5:V35" si="9">IF(T6-U6+R6&gt;0,T6-U6+R6,IF(T6-U6+R6=0,""))</f>
        <v>0.228759689922481</v>
      </c>
      <c r="W6" s="38" t="str">
        <f t="shared" si="5"/>
        <v/>
      </c>
      <c r="X6" s="39">
        <f>IFERROR(SUMIF(商务费用支付!$A:$A,$A6,商务费用支付!C:C),"")</f>
        <v>0</v>
      </c>
      <c r="Y6" s="49">
        <f t="shared" si="6"/>
        <v>0.519767441860465</v>
      </c>
      <c r="Z6" s="51" t="s">
        <v>46</v>
      </c>
      <c r="AA6" s="51" t="str">
        <f t="shared" si="7"/>
        <v/>
      </c>
      <c r="AB6" s="43">
        <f t="shared" si="8"/>
        <v>15750</v>
      </c>
    </row>
    <row r="7" s="2" customFormat="1" ht="14.25" customHeight="1" spans="1:28">
      <c r="A7" s="7">
        <v>20230504</v>
      </c>
      <c r="B7" s="7" t="s">
        <v>31</v>
      </c>
      <c r="C7" s="8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/>
      <c r="I7" s="7" t="s">
        <v>47</v>
      </c>
      <c r="J7" s="7" t="s">
        <v>48</v>
      </c>
      <c r="K7" s="14">
        <v>80</v>
      </c>
      <c r="L7" s="14">
        <v>1195</v>
      </c>
      <c r="M7" s="14">
        <v>1850</v>
      </c>
      <c r="N7" s="14">
        <v>655</v>
      </c>
      <c r="O7" s="17">
        <f t="shared" si="0"/>
        <v>0.354054054054054</v>
      </c>
      <c r="P7" s="14">
        <v>100</v>
      </c>
      <c r="Q7" s="33">
        <f t="shared" si="1"/>
        <v>8000</v>
      </c>
      <c r="R7" s="34">
        <f t="shared" si="2"/>
        <v>0.0540540540540541</v>
      </c>
      <c r="S7" s="35">
        <f t="shared" si="3"/>
        <v>0.3</v>
      </c>
      <c r="T7" s="36">
        <f t="shared" si="4"/>
        <v>0.25</v>
      </c>
      <c r="U7" s="37">
        <v>0.06</v>
      </c>
      <c r="V7" s="38">
        <f t="shared" si="9"/>
        <v>0.244054054054054</v>
      </c>
      <c r="W7" s="38" t="str">
        <f t="shared" si="5"/>
        <v/>
      </c>
      <c r="X7" s="39">
        <f>IFERROR(SUMIF(商务费用支付!$A:$A,$A7,商务费用支付!C:C),"")</f>
        <v>0</v>
      </c>
      <c r="Y7" s="49">
        <f t="shared" si="6"/>
        <v>0.354054054054054</v>
      </c>
      <c r="Z7" s="51" t="s">
        <v>49</v>
      </c>
      <c r="AA7" s="51" t="str">
        <f t="shared" si="7"/>
        <v/>
      </c>
      <c r="AB7" s="43">
        <f t="shared" si="8"/>
        <v>8000</v>
      </c>
    </row>
    <row r="8" s="2" customFormat="1" ht="14.25" customHeight="1" spans="1:28">
      <c r="A8" s="7">
        <v>20230505</v>
      </c>
      <c r="B8" s="7" t="s">
        <v>31</v>
      </c>
      <c r="C8" s="8" t="s">
        <v>40</v>
      </c>
      <c r="D8" s="7" t="s">
        <v>33</v>
      </c>
      <c r="E8" s="7" t="s">
        <v>50</v>
      </c>
      <c r="F8" s="7" t="s">
        <v>51</v>
      </c>
      <c r="G8" s="7" t="s">
        <v>52</v>
      </c>
      <c r="H8" s="7"/>
      <c r="I8" s="12" t="s">
        <v>41</v>
      </c>
      <c r="J8" s="12" t="s">
        <v>42</v>
      </c>
      <c r="K8" s="12">
        <v>100</v>
      </c>
      <c r="L8" s="12">
        <v>2654.87</v>
      </c>
      <c r="M8" s="12">
        <v>3585</v>
      </c>
      <c r="N8" s="12">
        <v>930.13</v>
      </c>
      <c r="O8" s="17">
        <f t="shared" si="0"/>
        <v>0.259450488145049</v>
      </c>
      <c r="P8" s="14">
        <v>67</v>
      </c>
      <c r="Q8" s="33">
        <f t="shared" si="1"/>
        <v>6700</v>
      </c>
      <c r="R8" s="34">
        <f t="shared" si="2"/>
        <v>0.0186889818688982</v>
      </c>
      <c r="S8" s="35">
        <f t="shared" si="3"/>
        <v>0.240761506276151</v>
      </c>
      <c r="T8" s="36">
        <f t="shared" si="4"/>
        <v>0.21</v>
      </c>
      <c r="U8" s="37">
        <v>0.06</v>
      </c>
      <c r="V8" s="38">
        <f t="shared" si="9"/>
        <v>0.168688981868898</v>
      </c>
      <c r="W8" s="38" t="str">
        <f t="shared" si="5"/>
        <v/>
      </c>
      <c r="X8" s="39">
        <f>IFERROR(SUMIF(商务费用支付!$A:$A,$A8,商务费用支付!C:C),"")</f>
        <v>0</v>
      </c>
      <c r="Y8" s="49">
        <f t="shared" si="6"/>
        <v>0.259450488145049</v>
      </c>
      <c r="Z8" s="51">
        <v>4100149014</v>
      </c>
      <c r="AA8" s="51" t="str">
        <f t="shared" si="7"/>
        <v/>
      </c>
      <c r="AB8" s="43">
        <f t="shared" si="8"/>
        <v>6700</v>
      </c>
    </row>
    <row r="9" s="2" customFormat="1" ht="14.25" customHeight="1" spans="1:28">
      <c r="A9" s="7">
        <v>20230506</v>
      </c>
      <c r="B9" s="7" t="s">
        <v>31</v>
      </c>
      <c r="C9" s="8" t="s">
        <v>32</v>
      </c>
      <c r="D9" s="7" t="s">
        <v>33</v>
      </c>
      <c r="E9" s="7" t="s">
        <v>50</v>
      </c>
      <c r="F9" s="7" t="s">
        <v>51</v>
      </c>
      <c r="G9" s="7" t="s">
        <v>52</v>
      </c>
      <c r="H9" s="7"/>
      <c r="I9" s="9" t="s">
        <v>53</v>
      </c>
      <c r="J9" s="7" t="s">
        <v>45</v>
      </c>
      <c r="K9" s="14">
        <v>80</v>
      </c>
      <c r="L9" s="14">
        <v>796</v>
      </c>
      <c r="M9" s="14">
        <v>2035</v>
      </c>
      <c r="N9" s="14">
        <v>1239</v>
      </c>
      <c r="O9" s="17">
        <f t="shared" si="0"/>
        <v>0.608845208845209</v>
      </c>
      <c r="P9" s="14">
        <v>100</v>
      </c>
      <c r="Q9" s="33">
        <f t="shared" si="1"/>
        <v>8000</v>
      </c>
      <c r="R9" s="34">
        <f t="shared" si="2"/>
        <v>0.0491400491400491</v>
      </c>
      <c r="S9" s="35">
        <f t="shared" si="3"/>
        <v>0.55970515970516</v>
      </c>
      <c r="T9" s="36">
        <f t="shared" si="4"/>
        <v>0.25</v>
      </c>
      <c r="U9" s="37">
        <v>0.06</v>
      </c>
      <c r="V9" s="38">
        <f t="shared" si="9"/>
        <v>0.239140049140049</v>
      </c>
      <c r="W9" s="38" t="str">
        <f t="shared" si="5"/>
        <v/>
      </c>
      <c r="X9" s="39">
        <f>IFERROR(SUMIF(商务费用支付!$A:$A,$A9,商务费用支付!C:C),"")</f>
        <v>0</v>
      </c>
      <c r="Y9" s="49">
        <f t="shared" si="6"/>
        <v>0.608845208845209</v>
      </c>
      <c r="Z9" s="52" t="s">
        <v>54</v>
      </c>
      <c r="AA9" s="51" t="str">
        <f t="shared" si="7"/>
        <v/>
      </c>
      <c r="AB9" s="43">
        <f t="shared" si="8"/>
        <v>8000</v>
      </c>
    </row>
    <row r="10" s="2" customFormat="1" ht="14.25" customHeight="1" spans="1:28">
      <c r="A10" s="7">
        <v>20230507</v>
      </c>
      <c r="B10" s="7" t="s">
        <v>55</v>
      </c>
      <c r="C10" s="8"/>
      <c r="D10" s="7" t="s">
        <v>33</v>
      </c>
      <c r="E10" s="7" t="s">
        <v>50</v>
      </c>
      <c r="F10" s="7" t="s">
        <v>51</v>
      </c>
      <c r="G10" s="7" t="s">
        <v>52</v>
      </c>
      <c r="H10" s="7"/>
      <c r="I10" s="9" t="s">
        <v>56</v>
      </c>
      <c r="J10" s="7" t="s">
        <v>57</v>
      </c>
      <c r="K10" s="14">
        <v>60</v>
      </c>
      <c r="L10" s="14">
        <v>558</v>
      </c>
      <c r="M10" s="14">
        <v>884</v>
      </c>
      <c r="N10" s="14">
        <v>326</v>
      </c>
      <c r="O10" s="17">
        <f t="shared" si="0"/>
        <v>0.368778280542986</v>
      </c>
      <c r="P10" s="14">
        <v>100</v>
      </c>
      <c r="Q10" s="33">
        <f t="shared" si="1"/>
        <v>6000</v>
      </c>
      <c r="R10" s="34">
        <f t="shared" si="2"/>
        <v>0.113122171945701</v>
      </c>
      <c r="S10" s="35">
        <f t="shared" si="3"/>
        <v>0.255656108597285</v>
      </c>
      <c r="T10" s="36" t="b">
        <f t="shared" si="4"/>
        <v>0</v>
      </c>
      <c r="U10" s="37">
        <v>0.06</v>
      </c>
      <c r="V10" s="38">
        <f t="shared" si="9"/>
        <v>0.0531221719457014</v>
      </c>
      <c r="W10" s="38" t="str">
        <f t="shared" si="5"/>
        <v/>
      </c>
      <c r="X10" s="39">
        <f>IFERROR(SUMIF(商务费用支付!$A:$A,$A10,商务费用支付!C:C),"")</f>
        <v>0</v>
      </c>
      <c r="Y10" s="49">
        <f t="shared" si="6"/>
        <v>0.368778280542986</v>
      </c>
      <c r="Z10" s="52"/>
      <c r="AA10" s="51" t="str">
        <f t="shared" si="7"/>
        <v/>
      </c>
      <c r="AB10" s="43">
        <f t="shared" si="8"/>
        <v>6000</v>
      </c>
    </row>
    <row r="11" s="2" customFormat="1" ht="14.25" customHeight="1" spans="1:28">
      <c r="A11" s="7">
        <v>20230508</v>
      </c>
      <c r="B11" s="7" t="s">
        <v>31</v>
      </c>
      <c r="C11" s="8"/>
      <c r="D11" s="7" t="s">
        <v>33</v>
      </c>
      <c r="E11" s="7" t="s">
        <v>58</v>
      </c>
      <c r="F11" s="7" t="s">
        <v>59</v>
      </c>
      <c r="G11" s="7" t="s">
        <v>60</v>
      </c>
      <c r="H11" s="11"/>
      <c r="I11" s="9" t="s">
        <v>53</v>
      </c>
      <c r="J11" s="7" t="s">
        <v>45</v>
      </c>
      <c r="K11" s="14">
        <v>100</v>
      </c>
      <c r="L11" s="14">
        <v>796</v>
      </c>
      <c r="M11" s="14">
        <v>2035</v>
      </c>
      <c r="N11" s="14">
        <v>1239</v>
      </c>
      <c r="O11" s="17">
        <f t="shared" si="0"/>
        <v>0.608845208845209</v>
      </c>
      <c r="P11" s="14">
        <v>200</v>
      </c>
      <c r="Q11" s="33">
        <f t="shared" si="1"/>
        <v>20000</v>
      </c>
      <c r="R11" s="34">
        <f t="shared" si="2"/>
        <v>0.0982800982800983</v>
      </c>
      <c r="S11" s="35">
        <f t="shared" si="3"/>
        <v>0.510565110565111</v>
      </c>
      <c r="T11" s="36" t="b">
        <f t="shared" si="4"/>
        <v>0</v>
      </c>
      <c r="U11" s="37">
        <v>0.06</v>
      </c>
      <c r="V11" s="38">
        <f t="shared" si="9"/>
        <v>0.0382800982800983</v>
      </c>
      <c r="W11" s="38" t="str">
        <f t="shared" si="5"/>
        <v/>
      </c>
      <c r="X11" s="39">
        <f>IFERROR(SUMIF(商务费用支付!$A:$A,$A11,商务费用支付!C:C),"")</f>
        <v>0</v>
      </c>
      <c r="Y11" s="49">
        <f t="shared" si="6"/>
        <v>0.608845208845209</v>
      </c>
      <c r="Z11" s="51" t="s">
        <v>61</v>
      </c>
      <c r="AA11" s="51" t="str">
        <f t="shared" si="7"/>
        <v/>
      </c>
      <c r="AB11" s="43">
        <f t="shared" si="8"/>
        <v>20000</v>
      </c>
    </row>
    <row r="12" s="2" customFormat="1" ht="13.85" spans="1:28">
      <c r="A12" s="7">
        <v>20230509</v>
      </c>
      <c r="B12" s="7" t="s">
        <v>31</v>
      </c>
      <c r="C12" s="8"/>
      <c r="D12" s="7" t="s">
        <v>33</v>
      </c>
      <c r="E12" s="7" t="s">
        <v>58</v>
      </c>
      <c r="F12" s="7" t="s">
        <v>59</v>
      </c>
      <c r="G12" s="7" t="s">
        <v>60</v>
      </c>
      <c r="H12" s="7"/>
      <c r="I12" s="7" t="s">
        <v>41</v>
      </c>
      <c r="J12" s="7" t="s">
        <v>42</v>
      </c>
      <c r="K12" s="14">
        <v>100</v>
      </c>
      <c r="L12" s="14">
        <v>2565.87</v>
      </c>
      <c r="M12" s="14">
        <v>3585</v>
      </c>
      <c r="N12" s="14">
        <v>1019.13</v>
      </c>
      <c r="O12" s="17">
        <f t="shared" si="0"/>
        <v>0.284276150627615</v>
      </c>
      <c r="P12" s="14">
        <v>70</v>
      </c>
      <c r="Q12" s="33">
        <f t="shared" si="1"/>
        <v>7000</v>
      </c>
      <c r="R12" s="34">
        <f t="shared" si="2"/>
        <v>0.0195258019525802</v>
      </c>
      <c r="S12" s="35">
        <f t="shared" si="3"/>
        <v>0.264750348675035</v>
      </c>
      <c r="T12" s="36" t="b">
        <f t="shared" si="4"/>
        <v>0</v>
      </c>
      <c r="U12" s="37">
        <v>0.06</v>
      </c>
      <c r="V12" s="38" t="b">
        <f t="shared" si="9"/>
        <v>0</v>
      </c>
      <c r="W12" s="38" t="str">
        <f t="shared" si="5"/>
        <v/>
      </c>
      <c r="X12" s="39">
        <f>IFERROR(SUMIF(商务费用支付!$A:$A,$A12,商务费用支付!C:C),"")</f>
        <v>0</v>
      </c>
      <c r="Y12" s="49">
        <f t="shared" si="6"/>
        <v>0.284276150627615</v>
      </c>
      <c r="Z12" s="53" t="s">
        <v>61</v>
      </c>
      <c r="AA12" s="51" t="str">
        <f t="shared" si="7"/>
        <v/>
      </c>
      <c r="AB12" s="43">
        <f t="shared" si="8"/>
        <v>7000</v>
      </c>
    </row>
    <row r="13" s="2" customFormat="1" ht="13.85" spans="1:30">
      <c r="A13" s="7">
        <v>20230510</v>
      </c>
      <c r="B13" s="7" t="s">
        <v>31</v>
      </c>
      <c r="C13" s="8"/>
      <c r="D13" s="7" t="s">
        <v>33</v>
      </c>
      <c r="E13" s="7" t="s">
        <v>62</v>
      </c>
      <c r="F13" s="7" t="s">
        <v>63</v>
      </c>
      <c r="G13" s="7" t="s">
        <v>64</v>
      </c>
      <c r="H13" s="7"/>
      <c r="I13" s="7" t="s">
        <v>65</v>
      </c>
      <c r="J13" s="7" t="s">
        <v>48</v>
      </c>
      <c r="K13" s="14">
        <v>60</v>
      </c>
      <c r="L13" s="14">
        <v>1194</v>
      </c>
      <c r="M13" s="14">
        <v>2050</v>
      </c>
      <c r="N13" s="14">
        <v>856</v>
      </c>
      <c r="O13" s="17">
        <f t="shared" si="0"/>
        <v>0.417560975609756</v>
      </c>
      <c r="P13" s="14">
        <v>100</v>
      </c>
      <c r="Q13" s="33">
        <f t="shared" si="1"/>
        <v>6000</v>
      </c>
      <c r="R13" s="34">
        <f t="shared" si="2"/>
        <v>0.0487804878048781</v>
      </c>
      <c r="S13" s="35">
        <f t="shared" si="3"/>
        <v>0.368780487804878</v>
      </c>
      <c r="T13" s="36" t="b">
        <f t="shared" si="4"/>
        <v>0</v>
      </c>
      <c r="U13" s="37">
        <v>0.06</v>
      </c>
      <c r="V13" s="38" t="b">
        <f t="shared" si="9"/>
        <v>0</v>
      </c>
      <c r="W13" s="38" t="str">
        <f t="shared" si="5"/>
        <v/>
      </c>
      <c r="X13" s="39">
        <f>IFERROR(SUMIF(商务费用支付!$A:$A,$A13,商务费用支付!C:C),"")</f>
        <v>0</v>
      </c>
      <c r="Y13" s="49">
        <f t="shared" si="6"/>
        <v>0.417560975609756</v>
      </c>
      <c r="Z13" s="53" t="s">
        <v>61</v>
      </c>
      <c r="AA13" s="51" t="str">
        <f t="shared" si="7"/>
        <v/>
      </c>
      <c r="AB13" s="43">
        <f t="shared" si="8"/>
        <v>6000</v>
      </c>
      <c r="AD13" s="54"/>
    </row>
    <row r="14" s="2" customFormat="1" ht="13.85" spans="1:30">
      <c r="A14" s="7">
        <v>20230511</v>
      </c>
      <c r="B14" s="7" t="s">
        <v>31</v>
      </c>
      <c r="C14" s="8"/>
      <c r="D14" s="7" t="s">
        <v>33</v>
      </c>
      <c r="E14" s="7" t="s">
        <v>62</v>
      </c>
      <c r="F14" s="7" t="s">
        <v>63</v>
      </c>
      <c r="G14" s="7" t="s">
        <v>64</v>
      </c>
      <c r="H14" s="7"/>
      <c r="I14" s="7" t="s">
        <v>66</v>
      </c>
      <c r="J14" s="7" t="s">
        <v>57</v>
      </c>
      <c r="K14" s="14">
        <v>50</v>
      </c>
      <c r="L14" s="14">
        <v>600</v>
      </c>
      <c r="M14" s="14">
        <v>1085</v>
      </c>
      <c r="N14" s="14">
        <v>485</v>
      </c>
      <c r="O14" s="17">
        <f t="shared" si="0"/>
        <v>0.447004608294931</v>
      </c>
      <c r="P14" s="14">
        <v>50</v>
      </c>
      <c r="Q14" s="33">
        <f t="shared" si="1"/>
        <v>2500</v>
      </c>
      <c r="R14" s="34">
        <f t="shared" si="2"/>
        <v>0.0460829493087558</v>
      </c>
      <c r="S14" s="35">
        <f t="shared" si="3"/>
        <v>0.400921658986175</v>
      </c>
      <c r="T14" s="36" t="b">
        <f t="shared" si="4"/>
        <v>0</v>
      </c>
      <c r="U14" s="37">
        <v>0.06</v>
      </c>
      <c r="V14" s="38" t="b">
        <f t="shared" si="9"/>
        <v>0</v>
      </c>
      <c r="W14" s="38" t="str">
        <f t="shared" si="5"/>
        <v/>
      </c>
      <c r="X14" s="39">
        <f>IFERROR(SUMIF(商务费用支付!$A:$A,$A14,商务费用支付!C:C),"")</f>
        <v>0</v>
      </c>
      <c r="Y14" s="49">
        <f t="shared" si="6"/>
        <v>0.447004608294931</v>
      </c>
      <c r="Z14" s="52" t="s">
        <v>61</v>
      </c>
      <c r="AA14" s="51" t="str">
        <f t="shared" si="7"/>
        <v/>
      </c>
      <c r="AB14" s="43">
        <f t="shared" si="8"/>
        <v>2500</v>
      </c>
      <c r="AD14" s="54"/>
    </row>
    <row r="15" s="2" customFormat="1" ht="13.85" spans="1:30">
      <c r="A15" s="7">
        <v>20230512</v>
      </c>
      <c r="B15" s="7" t="s">
        <v>31</v>
      </c>
      <c r="C15" s="8"/>
      <c r="D15" s="7" t="s">
        <v>33</v>
      </c>
      <c r="E15" s="7" t="s">
        <v>62</v>
      </c>
      <c r="F15" s="7" t="s">
        <v>63</v>
      </c>
      <c r="G15" s="7" t="s">
        <v>64</v>
      </c>
      <c r="H15" s="7"/>
      <c r="I15" s="7" t="s">
        <v>67</v>
      </c>
      <c r="J15" s="7" t="s">
        <v>68</v>
      </c>
      <c r="K15" s="14">
        <v>39</v>
      </c>
      <c r="L15" s="14">
        <v>1327</v>
      </c>
      <c r="M15" s="14">
        <v>2430</v>
      </c>
      <c r="N15" s="14">
        <v>1103</v>
      </c>
      <c r="O15" s="17">
        <f t="shared" si="0"/>
        <v>0.453909465020576</v>
      </c>
      <c r="P15" s="14">
        <v>100</v>
      </c>
      <c r="Q15" s="33">
        <f t="shared" si="1"/>
        <v>3900</v>
      </c>
      <c r="R15" s="34">
        <f t="shared" si="2"/>
        <v>0.0411522633744856</v>
      </c>
      <c r="S15" s="35">
        <f t="shared" si="3"/>
        <v>0.412757201646091</v>
      </c>
      <c r="T15" s="36" t="b">
        <f t="shared" si="4"/>
        <v>0</v>
      </c>
      <c r="U15" s="37">
        <v>0.06</v>
      </c>
      <c r="V15" s="38" t="b">
        <f t="shared" si="9"/>
        <v>0</v>
      </c>
      <c r="W15" s="38" t="str">
        <f t="shared" si="5"/>
        <v/>
      </c>
      <c r="X15" s="39">
        <f>IFERROR(SUMIF(商务费用支付!$A:$A,$A15,商务费用支付!C:C),"")</f>
        <v>0</v>
      </c>
      <c r="Y15" s="49">
        <f t="shared" si="6"/>
        <v>0.453909465020576</v>
      </c>
      <c r="Z15" s="52" t="s">
        <v>61</v>
      </c>
      <c r="AA15" s="51" t="str">
        <f t="shared" si="7"/>
        <v/>
      </c>
      <c r="AB15" s="43">
        <f t="shared" si="8"/>
        <v>3900</v>
      </c>
      <c r="AD15" s="54"/>
    </row>
    <row r="16" s="2" customFormat="1" ht="13.85" spans="1:30">
      <c r="A16" s="7">
        <v>20230513</v>
      </c>
      <c r="B16" s="7" t="s">
        <v>31</v>
      </c>
      <c r="C16" s="8"/>
      <c r="D16" s="7" t="s">
        <v>33</v>
      </c>
      <c r="E16" s="7" t="s">
        <v>62</v>
      </c>
      <c r="F16" s="7" t="s">
        <v>63</v>
      </c>
      <c r="G16" s="7" t="s">
        <v>64</v>
      </c>
      <c r="H16" s="7"/>
      <c r="I16" s="7" t="s">
        <v>69</v>
      </c>
      <c r="J16" s="7" t="s">
        <v>68</v>
      </c>
      <c r="K16" s="14">
        <v>39</v>
      </c>
      <c r="L16" s="14">
        <v>5929</v>
      </c>
      <c r="M16" s="14">
        <v>8700</v>
      </c>
      <c r="N16" s="14">
        <v>2771</v>
      </c>
      <c r="O16" s="17">
        <f t="shared" si="0"/>
        <v>0.318505747126437</v>
      </c>
      <c r="P16" s="14">
        <v>100</v>
      </c>
      <c r="Q16" s="33">
        <f t="shared" si="1"/>
        <v>3900</v>
      </c>
      <c r="R16" s="34">
        <f t="shared" si="2"/>
        <v>0.0114942528735632</v>
      </c>
      <c r="S16" s="35">
        <f t="shared" si="3"/>
        <v>0.307011494252874</v>
      </c>
      <c r="T16" s="36" t="b">
        <f t="shared" si="4"/>
        <v>0</v>
      </c>
      <c r="U16" s="37">
        <v>0.06</v>
      </c>
      <c r="V16" s="38" t="b">
        <f t="shared" si="9"/>
        <v>0</v>
      </c>
      <c r="W16" s="38" t="str">
        <f t="shared" si="5"/>
        <v/>
      </c>
      <c r="X16" s="39">
        <f>IFERROR(SUMIF(商务费用支付!$A:$A,$A16,商务费用支付!C:C),"")</f>
        <v>0</v>
      </c>
      <c r="Y16" s="49">
        <f t="shared" si="6"/>
        <v>0.318505747126437</v>
      </c>
      <c r="Z16" s="53" t="s">
        <v>61</v>
      </c>
      <c r="AA16" s="51" t="str">
        <f t="shared" si="7"/>
        <v/>
      </c>
      <c r="AB16" s="43">
        <f t="shared" si="8"/>
        <v>3900</v>
      </c>
      <c r="AD16" s="54"/>
    </row>
    <row r="17" s="2" customFormat="1" ht="13.85" spans="1:30">
      <c r="A17" s="7">
        <v>20230514</v>
      </c>
      <c r="B17" s="7" t="s">
        <v>31</v>
      </c>
      <c r="C17" s="8"/>
      <c r="D17" s="7" t="s">
        <v>33</v>
      </c>
      <c r="E17" s="7" t="s">
        <v>62</v>
      </c>
      <c r="F17" s="7" t="s">
        <v>63</v>
      </c>
      <c r="G17" s="7" t="s">
        <v>64</v>
      </c>
      <c r="H17" s="7"/>
      <c r="I17" s="7" t="s">
        <v>70</v>
      </c>
      <c r="J17" s="7" t="s">
        <v>42</v>
      </c>
      <c r="K17" s="14">
        <v>60</v>
      </c>
      <c r="L17" s="14">
        <v>2035</v>
      </c>
      <c r="M17" s="14">
        <v>2884</v>
      </c>
      <c r="N17" s="14">
        <v>849</v>
      </c>
      <c r="O17" s="17">
        <f t="shared" si="0"/>
        <v>0.294382801664355</v>
      </c>
      <c r="P17" s="14">
        <v>50</v>
      </c>
      <c r="Q17" s="33">
        <f t="shared" si="1"/>
        <v>3000</v>
      </c>
      <c r="R17" s="34">
        <f t="shared" si="2"/>
        <v>0.0173370319001387</v>
      </c>
      <c r="S17" s="35">
        <f t="shared" si="3"/>
        <v>0.277045769764216</v>
      </c>
      <c r="T17" s="36" t="b">
        <f t="shared" si="4"/>
        <v>0</v>
      </c>
      <c r="U17" s="37">
        <v>0.06</v>
      </c>
      <c r="V17" s="38" t="b">
        <f t="shared" si="9"/>
        <v>0</v>
      </c>
      <c r="W17" s="38" t="str">
        <f t="shared" si="5"/>
        <v/>
      </c>
      <c r="X17" s="39">
        <f>IFERROR(SUMIF(商务费用支付!$A:$A,$A17,商务费用支付!C:C),"")</f>
        <v>0</v>
      </c>
      <c r="Y17" s="49">
        <f t="shared" si="6"/>
        <v>0.294382801664355</v>
      </c>
      <c r="Z17" s="53" t="s">
        <v>61</v>
      </c>
      <c r="AA17" s="51" t="str">
        <f t="shared" si="7"/>
        <v/>
      </c>
      <c r="AB17" s="43">
        <f t="shared" si="8"/>
        <v>3000</v>
      </c>
      <c r="AD17" s="54"/>
    </row>
    <row r="18" s="2" customFormat="1" ht="13.85" spans="1:30">
      <c r="A18" s="7">
        <v>20230801</v>
      </c>
      <c r="B18" s="7" t="s">
        <v>71</v>
      </c>
      <c r="C18" s="8" t="s">
        <v>32</v>
      </c>
      <c r="D18" s="7" t="s">
        <v>33</v>
      </c>
      <c r="E18" s="7" t="s">
        <v>72</v>
      </c>
      <c r="F18" s="7" t="s">
        <v>73</v>
      </c>
      <c r="G18" s="7" t="s">
        <v>74</v>
      </c>
      <c r="H18" s="7"/>
      <c r="I18" s="7" t="s">
        <v>75</v>
      </c>
      <c r="J18" s="7" t="s">
        <v>48</v>
      </c>
      <c r="K18" s="14">
        <v>30</v>
      </c>
      <c r="L18" s="14">
        <v>3097</v>
      </c>
      <c r="M18" s="14">
        <v>4448</v>
      </c>
      <c r="N18" s="14">
        <v>1351</v>
      </c>
      <c r="O18" s="17">
        <f t="shared" si="0"/>
        <v>0.303732014388489</v>
      </c>
      <c r="P18" s="14">
        <v>200</v>
      </c>
      <c r="Q18" s="33">
        <f t="shared" si="1"/>
        <v>6000</v>
      </c>
      <c r="R18" s="34">
        <f t="shared" si="2"/>
        <v>0.0449640287769784</v>
      </c>
      <c r="S18" s="35">
        <f t="shared" si="3"/>
        <v>0.258767985611511</v>
      </c>
      <c r="T18" s="36">
        <f t="shared" si="4"/>
        <v>0.25</v>
      </c>
      <c r="U18" s="37">
        <v>0.06</v>
      </c>
      <c r="V18" s="38">
        <f t="shared" si="9"/>
        <v>0.234964028776978</v>
      </c>
      <c r="W18" s="38" t="str">
        <f t="shared" si="5"/>
        <v/>
      </c>
      <c r="X18" s="39">
        <f>IFERROR(SUMIF(商务费用支付!$A:$A,$A18,商务费用支付!C:C),"")</f>
        <v>0</v>
      </c>
      <c r="Y18" s="49">
        <f t="shared" si="6"/>
        <v>0.303732014388489</v>
      </c>
      <c r="Z18" s="53">
        <v>3900584689</v>
      </c>
      <c r="AA18" s="51" t="str">
        <f t="shared" si="7"/>
        <v/>
      </c>
      <c r="AB18" s="43">
        <f t="shared" si="8"/>
        <v>6000</v>
      </c>
      <c r="AD18" s="54"/>
    </row>
    <row r="19" s="2" customFormat="1" ht="13.85" spans="1:30">
      <c r="A19" s="7">
        <v>20230802</v>
      </c>
      <c r="B19" s="7" t="s">
        <v>71</v>
      </c>
      <c r="C19" s="8" t="s">
        <v>32</v>
      </c>
      <c r="D19" s="7" t="s">
        <v>33</v>
      </c>
      <c r="E19" s="7" t="s">
        <v>58</v>
      </c>
      <c r="F19" s="7" t="s">
        <v>59</v>
      </c>
      <c r="G19" s="7" t="s">
        <v>60</v>
      </c>
      <c r="H19" s="7"/>
      <c r="I19" s="7" t="s">
        <v>53</v>
      </c>
      <c r="J19" s="7" t="s">
        <v>68</v>
      </c>
      <c r="K19" s="14">
        <v>100</v>
      </c>
      <c r="L19" s="14">
        <v>796</v>
      </c>
      <c r="M19" s="14">
        <v>2035</v>
      </c>
      <c r="N19" s="14">
        <v>1239</v>
      </c>
      <c r="O19" s="17">
        <f t="shared" si="0"/>
        <v>0.608845208845209</v>
      </c>
      <c r="P19" s="14">
        <v>200</v>
      </c>
      <c r="Q19" s="33">
        <f t="shared" si="1"/>
        <v>20000</v>
      </c>
      <c r="R19" s="34">
        <f t="shared" si="2"/>
        <v>0.0982800982800983</v>
      </c>
      <c r="S19" s="35">
        <f t="shared" si="3"/>
        <v>0.510565110565111</v>
      </c>
      <c r="T19" s="36">
        <f t="shared" si="4"/>
        <v>0.25</v>
      </c>
      <c r="U19" s="37">
        <v>0.06</v>
      </c>
      <c r="V19" s="38">
        <f t="shared" si="9"/>
        <v>0.288280098280098</v>
      </c>
      <c r="W19" s="38" t="str">
        <f t="shared" si="5"/>
        <v/>
      </c>
      <c r="X19" s="39">
        <f>IFERROR(SUMIF(商务费用支付!$A:$A,$A19,商务费用支付!C:C),"")</f>
        <v>0</v>
      </c>
      <c r="Y19" s="49">
        <f t="shared" si="6"/>
        <v>0.608845208845209</v>
      </c>
      <c r="Z19" s="52">
        <v>5910243774</v>
      </c>
      <c r="AA19" s="51" t="str">
        <f t="shared" si="7"/>
        <v/>
      </c>
      <c r="AB19" s="43">
        <f t="shared" si="8"/>
        <v>20000</v>
      </c>
      <c r="AD19" s="54"/>
    </row>
    <row r="20" s="2" customFormat="1" ht="13.85" spans="1:30">
      <c r="A20" s="7">
        <v>20230803</v>
      </c>
      <c r="B20" s="7"/>
      <c r="C20" s="8"/>
      <c r="D20" s="7" t="s">
        <v>33</v>
      </c>
      <c r="E20" s="7"/>
      <c r="F20" s="7"/>
      <c r="G20" s="7"/>
      <c r="H20" s="7"/>
      <c r="I20" s="7"/>
      <c r="J20" s="7"/>
      <c r="K20" s="14"/>
      <c r="L20" s="14"/>
      <c r="M20" s="14"/>
      <c r="N20" s="14"/>
      <c r="O20" s="17" t="str">
        <f t="shared" si="0"/>
        <v/>
      </c>
      <c r="P20" s="14"/>
      <c r="Q20" s="33">
        <f t="shared" si="1"/>
        <v>0</v>
      </c>
      <c r="R20" s="34" t="str">
        <f t="shared" si="2"/>
        <v/>
      </c>
      <c r="S20" s="35" t="str">
        <f t="shared" si="3"/>
        <v/>
      </c>
      <c r="T20" s="36" t="b">
        <f t="shared" si="4"/>
        <v>0</v>
      </c>
      <c r="U20" s="37">
        <v>0.06</v>
      </c>
      <c r="V20" s="38" t="e">
        <f t="shared" si="9"/>
        <v>#VALUE!</v>
      </c>
      <c r="W20" s="38" t="e">
        <f t="shared" si="5"/>
        <v>#VALUE!</v>
      </c>
      <c r="X20" s="39">
        <f>IFERROR(SUMIF(商务费用支付!$A:$A,$A20,商务费用支付!C:C),"")</f>
        <v>0</v>
      </c>
      <c r="Y20" s="49" t="str">
        <f t="shared" si="6"/>
        <v/>
      </c>
      <c r="Z20" s="53"/>
      <c r="AA20" s="51"/>
      <c r="AB20" s="43">
        <f t="shared" si="8"/>
        <v>0</v>
      </c>
      <c r="AD20" s="54"/>
    </row>
    <row r="21" s="2" customFormat="1" ht="14.25" customHeight="1" spans="1:28">
      <c r="A21" s="7">
        <v>20231201</v>
      </c>
      <c r="B21" s="12" t="s">
        <v>76</v>
      </c>
      <c r="C21" s="8" t="s">
        <v>40</v>
      </c>
      <c r="D21" s="7" t="s">
        <v>33</v>
      </c>
      <c r="E21" s="12" t="s">
        <v>58</v>
      </c>
      <c r="F21" s="12" t="s">
        <v>59</v>
      </c>
      <c r="G21" s="12" t="s">
        <v>60</v>
      </c>
      <c r="H21" s="12"/>
      <c r="I21" s="12" t="s">
        <v>77</v>
      </c>
      <c r="J21" s="12" t="s">
        <v>42</v>
      </c>
      <c r="K21" s="12">
        <v>100</v>
      </c>
      <c r="L21" s="12">
        <v>2565.87</v>
      </c>
      <c r="M21" s="12">
        <v>3585</v>
      </c>
      <c r="N21" s="12">
        <v>1019.13</v>
      </c>
      <c r="O21" s="17">
        <f t="shared" si="0"/>
        <v>0.284276150627615</v>
      </c>
      <c r="P21" s="14">
        <v>70</v>
      </c>
      <c r="Q21" s="33">
        <f t="shared" si="1"/>
        <v>7000</v>
      </c>
      <c r="R21" s="34">
        <f t="shared" si="2"/>
        <v>0.0195258019525802</v>
      </c>
      <c r="S21" s="35">
        <f t="shared" si="3"/>
        <v>0.264750348675035</v>
      </c>
      <c r="T21" s="36">
        <f t="shared" si="4"/>
        <v>0.21</v>
      </c>
      <c r="U21" s="37">
        <v>0.06</v>
      </c>
      <c r="V21" s="38">
        <f t="shared" si="9"/>
        <v>0.16952580195258</v>
      </c>
      <c r="W21" s="38" t="str">
        <f t="shared" si="5"/>
        <v/>
      </c>
      <c r="X21" s="39">
        <f>IFERROR(SUMIF(商务费用支付!$A:$A,$A21,商务费用支付!C:C),"")</f>
        <v>0</v>
      </c>
      <c r="Y21" s="49">
        <f t="shared" si="6"/>
        <v>0.284276150627615</v>
      </c>
      <c r="Z21" s="53">
        <v>4100162704</v>
      </c>
      <c r="AA21" s="51" t="str">
        <f t="shared" si="7"/>
        <v/>
      </c>
      <c r="AB21" s="43">
        <f t="shared" si="8"/>
        <v>7000</v>
      </c>
    </row>
    <row r="22" s="2" customFormat="1" ht="14.25" customHeight="1" spans="1:28">
      <c r="A22" s="7">
        <v>20231202</v>
      </c>
      <c r="B22" s="12" t="s">
        <v>76</v>
      </c>
      <c r="C22" s="8" t="s">
        <v>40</v>
      </c>
      <c r="D22" s="7" t="s">
        <v>33</v>
      </c>
      <c r="E22" s="12" t="s">
        <v>34</v>
      </c>
      <c r="F22" s="12" t="s">
        <v>35</v>
      </c>
      <c r="G22" s="12" t="s">
        <v>36</v>
      </c>
      <c r="H22" s="12"/>
      <c r="I22" s="12" t="s">
        <v>78</v>
      </c>
      <c r="J22" s="13" t="s">
        <v>42</v>
      </c>
      <c r="K22" s="12">
        <v>80</v>
      </c>
      <c r="L22" s="12">
        <v>2565.87</v>
      </c>
      <c r="M22" s="12">
        <v>3585</v>
      </c>
      <c r="N22" s="12">
        <v>1019.13</v>
      </c>
      <c r="O22" s="17">
        <f t="shared" si="0"/>
        <v>0.284276150627615</v>
      </c>
      <c r="P22" s="14">
        <v>67</v>
      </c>
      <c r="Q22" s="33">
        <f t="shared" si="1"/>
        <v>5360</v>
      </c>
      <c r="R22" s="34">
        <f t="shared" si="2"/>
        <v>0.0186889818688982</v>
      </c>
      <c r="S22" s="35">
        <f t="shared" si="3"/>
        <v>0.265587168758717</v>
      </c>
      <c r="T22" s="36">
        <f t="shared" si="4"/>
        <v>0.21</v>
      </c>
      <c r="U22" s="37">
        <v>0.06</v>
      </c>
      <c r="V22" s="38">
        <f t="shared" si="9"/>
        <v>0.168688981868898</v>
      </c>
      <c r="W22" s="38" t="str">
        <f t="shared" si="5"/>
        <v/>
      </c>
      <c r="X22" s="39">
        <f>IFERROR(SUMIF(商务费用支付!$A:$A,$A22,商务费用支付!C:C),"")</f>
        <v>0</v>
      </c>
      <c r="Y22" s="49">
        <f t="shared" si="6"/>
        <v>0.284276150627615</v>
      </c>
      <c r="Z22" s="53" t="s">
        <v>79</v>
      </c>
      <c r="AA22" s="51" t="str">
        <f t="shared" si="7"/>
        <v/>
      </c>
      <c r="AB22" s="43">
        <f t="shared" si="8"/>
        <v>5360</v>
      </c>
    </row>
    <row r="23" s="2" customFormat="1" ht="14.25" customHeight="1" spans="1:28">
      <c r="A23" s="7">
        <v>20231203</v>
      </c>
      <c r="B23" s="12" t="s">
        <v>76</v>
      </c>
      <c r="C23" s="8" t="s">
        <v>32</v>
      </c>
      <c r="D23" s="7" t="s">
        <v>33</v>
      </c>
      <c r="E23" s="12" t="s">
        <v>34</v>
      </c>
      <c r="F23" s="12" t="s">
        <v>35</v>
      </c>
      <c r="G23" s="12" t="s">
        <v>36</v>
      </c>
      <c r="H23" s="12"/>
      <c r="I23" s="12" t="s">
        <v>80</v>
      </c>
      <c r="J23" s="12" t="s">
        <v>81</v>
      </c>
      <c r="K23" s="12">
        <v>162</v>
      </c>
      <c r="L23" s="12">
        <v>557.6</v>
      </c>
      <c r="M23" s="12">
        <v>1752</v>
      </c>
      <c r="N23" s="12">
        <v>1194.4</v>
      </c>
      <c r="O23" s="17">
        <f t="shared" si="0"/>
        <v>0.681735159817352</v>
      </c>
      <c r="P23" s="14">
        <v>100</v>
      </c>
      <c r="Q23" s="33">
        <f t="shared" si="1"/>
        <v>16200</v>
      </c>
      <c r="R23" s="34">
        <f t="shared" si="2"/>
        <v>0.0570776255707763</v>
      </c>
      <c r="S23" s="35">
        <f t="shared" si="3"/>
        <v>0.624657534246575</v>
      </c>
      <c r="T23" s="36">
        <f t="shared" si="4"/>
        <v>0.25</v>
      </c>
      <c r="U23" s="37">
        <v>0.06</v>
      </c>
      <c r="V23" s="38">
        <f t="shared" si="9"/>
        <v>0.247077625570776</v>
      </c>
      <c r="W23" s="38" t="str">
        <f t="shared" si="5"/>
        <v/>
      </c>
      <c r="X23" s="39">
        <f>IFERROR(SUMIF(商务费用支付!$A:$A,$A23,商务费用支付!C:C),"")</f>
        <v>0</v>
      </c>
      <c r="Y23" s="49">
        <f t="shared" si="6"/>
        <v>0.681735159817352</v>
      </c>
      <c r="Z23" s="53" t="s">
        <v>82</v>
      </c>
      <c r="AA23" s="51" t="str">
        <f t="shared" si="7"/>
        <v/>
      </c>
      <c r="AB23" s="43">
        <f t="shared" si="8"/>
        <v>16200</v>
      </c>
    </row>
    <row r="24" s="2" customFormat="1" ht="14.25" customHeight="1" spans="1:28">
      <c r="A24" s="7">
        <v>20231204</v>
      </c>
      <c r="B24" s="12" t="s">
        <v>76</v>
      </c>
      <c r="C24" s="8" t="s">
        <v>32</v>
      </c>
      <c r="D24" s="7" t="s">
        <v>33</v>
      </c>
      <c r="E24" s="12" t="s">
        <v>34</v>
      </c>
      <c r="F24" s="12" t="s">
        <v>35</v>
      </c>
      <c r="G24" s="12" t="s">
        <v>36</v>
      </c>
      <c r="H24" s="12"/>
      <c r="I24" s="12" t="s">
        <v>83</v>
      </c>
      <c r="J24" s="12" t="s">
        <v>68</v>
      </c>
      <c r="K24" s="12">
        <v>254</v>
      </c>
      <c r="L24" s="12">
        <v>619.5</v>
      </c>
      <c r="M24" s="12">
        <v>1290</v>
      </c>
      <c r="N24" s="12">
        <v>670.5</v>
      </c>
      <c r="O24" s="17">
        <f t="shared" si="0"/>
        <v>0.519767441860465</v>
      </c>
      <c r="P24" s="14">
        <v>50</v>
      </c>
      <c r="Q24" s="33">
        <f t="shared" si="1"/>
        <v>12700</v>
      </c>
      <c r="R24" s="34">
        <f t="shared" si="2"/>
        <v>0.0387596899224806</v>
      </c>
      <c r="S24" s="35">
        <f t="shared" si="3"/>
        <v>0.481007751937985</v>
      </c>
      <c r="T24" s="36">
        <f t="shared" si="4"/>
        <v>0.25</v>
      </c>
      <c r="U24" s="37">
        <v>0.06</v>
      </c>
      <c r="V24" s="38">
        <f t="shared" si="9"/>
        <v>0.228759689922481</v>
      </c>
      <c r="W24" s="38" t="str">
        <f t="shared" si="5"/>
        <v/>
      </c>
      <c r="X24" s="39">
        <f>IFERROR(SUMIF(商务费用支付!$A:$A,$A24,商务费用支付!C:C),"")</f>
        <v>0</v>
      </c>
      <c r="Y24" s="49">
        <f t="shared" si="6"/>
        <v>0.519767441860465</v>
      </c>
      <c r="Z24" s="55" t="s">
        <v>84</v>
      </c>
      <c r="AA24" s="51" t="str">
        <f t="shared" si="7"/>
        <v/>
      </c>
      <c r="AB24" s="43">
        <f t="shared" si="8"/>
        <v>12700</v>
      </c>
    </row>
    <row r="25" s="2" customFormat="1" ht="14.25" customHeight="1" spans="1:28">
      <c r="A25" s="7">
        <v>20231205</v>
      </c>
      <c r="B25" s="12" t="s">
        <v>76</v>
      </c>
      <c r="C25" s="8" t="s">
        <v>32</v>
      </c>
      <c r="D25" s="7" t="s">
        <v>33</v>
      </c>
      <c r="E25" s="12" t="s">
        <v>34</v>
      </c>
      <c r="F25" s="12" t="s">
        <v>35</v>
      </c>
      <c r="G25" s="12" t="s">
        <v>36</v>
      </c>
      <c r="H25" s="12"/>
      <c r="I25" s="12" t="s">
        <v>85</v>
      </c>
      <c r="J25" s="12" t="s">
        <v>48</v>
      </c>
      <c r="K25" s="12">
        <v>12</v>
      </c>
      <c r="L25" s="12">
        <v>1195</v>
      </c>
      <c r="M25" s="12">
        <v>1850</v>
      </c>
      <c r="N25" s="12">
        <v>655</v>
      </c>
      <c r="O25" s="17">
        <f t="shared" si="0"/>
        <v>0.354054054054054</v>
      </c>
      <c r="P25" s="14">
        <v>100</v>
      </c>
      <c r="Q25" s="33">
        <f t="shared" si="1"/>
        <v>1200</v>
      </c>
      <c r="R25" s="34">
        <f t="shared" si="2"/>
        <v>0.0540540540540541</v>
      </c>
      <c r="S25" s="35">
        <f t="shared" si="3"/>
        <v>0.3</v>
      </c>
      <c r="T25" s="36">
        <f t="shared" si="4"/>
        <v>0.25</v>
      </c>
      <c r="U25" s="37">
        <v>0.06</v>
      </c>
      <c r="V25" s="38">
        <f t="shared" si="9"/>
        <v>0.244054054054054</v>
      </c>
      <c r="W25" s="38" t="str">
        <f t="shared" si="5"/>
        <v/>
      </c>
      <c r="X25" s="39">
        <f>IFERROR(SUMIF(商务费用支付!$A:$A,$A25,商务费用支付!C:C),"")</f>
        <v>0</v>
      </c>
      <c r="Y25" s="49">
        <f t="shared" si="6"/>
        <v>0.354054054054054</v>
      </c>
      <c r="Z25" s="53">
        <v>5910646549</v>
      </c>
      <c r="AA25" s="51" t="str">
        <f t="shared" si="7"/>
        <v/>
      </c>
      <c r="AB25" s="43">
        <f t="shared" si="8"/>
        <v>1200</v>
      </c>
    </row>
    <row r="26" s="2" customFormat="1" ht="14.25" customHeight="1" spans="1:28">
      <c r="A26" s="7">
        <v>20231206</v>
      </c>
      <c r="B26" s="12" t="s">
        <v>76</v>
      </c>
      <c r="C26" s="8" t="s">
        <v>32</v>
      </c>
      <c r="D26" s="7" t="s">
        <v>33</v>
      </c>
      <c r="E26" s="12" t="s">
        <v>34</v>
      </c>
      <c r="F26" s="12" t="s">
        <v>35</v>
      </c>
      <c r="G26" s="12" t="s">
        <v>36</v>
      </c>
      <c r="H26" s="12"/>
      <c r="I26" s="12" t="s">
        <v>85</v>
      </c>
      <c r="J26" s="12" t="s">
        <v>48</v>
      </c>
      <c r="K26" s="12">
        <v>23</v>
      </c>
      <c r="L26" s="12">
        <v>973</v>
      </c>
      <c r="M26" s="12">
        <v>1500</v>
      </c>
      <c r="N26" s="12">
        <v>527</v>
      </c>
      <c r="O26" s="17">
        <f t="shared" si="0"/>
        <v>0.351333333333333</v>
      </c>
      <c r="P26" s="14">
        <v>50</v>
      </c>
      <c r="Q26" s="33">
        <f t="shared" si="1"/>
        <v>1150</v>
      </c>
      <c r="R26" s="34">
        <f t="shared" si="2"/>
        <v>0.0333333333333333</v>
      </c>
      <c r="S26" s="35">
        <f t="shared" si="3"/>
        <v>0.318</v>
      </c>
      <c r="T26" s="36">
        <f t="shared" si="4"/>
        <v>0.25</v>
      </c>
      <c r="U26" s="37">
        <v>0.06</v>
      </c>
      <c r="V26" s="38">
        <f t="shared" si="9"/>
        <v>0.223333333333333</v>
      </c>
      <c r="W26" s="38" t="str">
        <f t="shared" si="5"/>
        <v/>
      </c>
      <c r="X26" s="39">
        <f>IFERROR(SUMIF(商务费用支付!$A:$A,$A26,商务费用支付!C:C),"")</f>
        <v>0</v>
      </c>
      <c r="Y26" s="49">
        <f t="shared" si="6"/>
        <v>0.351333333333333</v>
      </c>
      <c r="Z26" s="53" t="s">
        <v>86</v>
      </c>
      <c r="AA26" s="51" t="str">
        <f t="shared" si="7"/>
        <v/>
      </c>
      <c r="AB26" s="43">
        <f t="shared" si="8"/>
        <v>1150</v>
      </c>
    </row>
    <row r="27" s="2" customFormat="1" ht="14.25" customHeight="1" spans="1:28">
      <c r="A27" s="7">
        <v>20231207</v>
      </c>
      <c r="B27" s="12" t="s">
        <v>76</v>
      </c>
      <c r="C27" s="8" t="s">
        <v>32</v>
      </c>
      <c r="D27" s="7" t="s">
        <v>33</v>
      </c>
      <c r="E27" s="12" t="s">
        <v>34</v>
      </c>
      <c r="F27" s="12" t="s">
        <v>35</v>
      </c>
      <c r="G27" s="12" t="s">
        <v>36</v>
      </c>
      <c r="H27" s="12"/>
      <c r="I27" s="12" t="s">
        <v>87</v>
      </c>
      <c r="J27" s="12" t="s">
        <v>48</v>
      </c>
      <c r="K27" s="12">
        <v>47</v>
      </c>
      <c r="L27" s="12">
        <v>1195</v>
      </c>
      <c r="M27" s="12">
        <v>2017</v>
      </c>
      <c r="N27" s="12">
        <v>822</v>
      </c>
      <c r="O27" s="17">
        <f t="shared" si="0"/>
        <v>0.407535944471988</v>
      </c>
      <c r="P27" s="14">
        <v>100</v>
      </c>
      <c r="Q27" s="33">
        <f t="shared" si="1"/>
        <v>4700</v>
      </c>
      <c r="R27" s="34">
        <f t="shared" si="2"/>
        <v>0.0495785820525533</v>
      </c>
      <c r="S27" s="35">
        <f t="shared" si="3"/>
        <v>0.357957362419435</v>
      </c>
      <c r="T27" s="36">
        <f t="shared" si="4"/>
        <v>0.25</v>
      </c>
      <c r="U27" s="37">
        <v>0.06</v>
      </c>
      <c r="V27" s="38">
        <f t="shared" si="9"/>
        <v>0.239578582052553</v>
      </c>
      <c r="W27" s="38" t="str">
        <f t="shared" si="5"/>
        <v/>
      </c>
      <c r="X27" s="39">
        <f>IFERROR(SUMIF(商务费用支付!$A:$A,$A27,商务费用支付!C:C),"")</f>
        <v>0</v>
      </c>
      <c r="Y27" s="49">
        <f t="shared" si="6"/>
        <v>0.407535944471988</v>
      </c>
      <c r="Z27" s="53" t="s">
        <v>88</v>
      </c>
      <c r="AA27" s="51" t="str">
        <f t="shared" si="7"/>
        <v/>
      </c>
      <c r="AB27" s="43">
        <f t="shared" si="8"/>
        <v>4700</v>
      </c>
    </row>
    <row r="28" s="2" customFormat="1" ht="14.25" customHeight="1" spans="1:28">
      <c r="A28" s="7">
        <v>20231208</v>
      </c>
      <c r="B28" s="12" t="s">
        <v>76</v>
      </c>
      <c r="C28" s="8" t="s">
        <v>40</v>
      </c>
      <c r="D28" s="7" t="s">
        <v>33</v>
      </c>
      <c r="E28" s="12" t="s">
        <v>62</v>
      </c>
      <c r="F28" s="12" t="s">
        <v>63</v>
      </c>
      <c r="G28" s="12" t="s">
        <v>64</v>
      </c>
      <c r="H28" s="12"/>
      <c r="I28" s="12" t="s">
        <v>89</v>
      </c>
      <c r="J28" s="12" t="s">
        <v>81</v>
      </c>
      <c r="K28" s="12">
        <v>25</v>
      </c>
      <c r="L28" s="12">
        <v>600</v>
      </c>
      <c r="M28" s="12">
        <v>1146</v>
      </c>
      <c r="N28" s="12">
        <v>546</v>
      </c>
      <c r="O28" s="17">
        <f t="shared" si="0"/>
        <v>0.476439790575916</v>
      </c>
      <c r="P28" s="14">
        <v>50</v>
      </c>
      <c r="Q28" s="33">
        <f t="shared" si="1"/>
        <v>1250</v>
      </c>
      <c r="R28" s="34">
        <f t="shared" si="2"/>
        <v>0.043630017452007</v>
      </c>
      <c r="S28" s="35">
        <f t="shared" si="3"/>
        <v>0.432809773123909</v>
      </c>
      <c r="T28" s="36">
        <f t="shared" si="4"/>
        <v>0.21</v>
      </c>
      <c r="U28" s="37">
        <v>0.06</v>
      </c>
      <c r="V28" s="38">
        <f t="shared" si="9"/>
        <v>0.193630017452007</v>
      </c>
      <c r="W28" s="38" t="str">
        <f t="shared" si="5"/>
        <v/>
      </c>
      <c r="X28" s="39">
        <f>IFERROR(SUMIF(商务费用支付!$A:$A,$A28,商务费用支付!C:C),"")</f>
        <v>0</v>
      </c>
      <c r="Y28" s="49">
        <f t="shared" si="6"/>
        <v>0.476439790575916</v>
      </c>
      <c r="Z28" s="53" t="s">
        <v>90</v>
      </c>
      <c r="AA28" s="51" t="str">
        <f t="shared" si="7"/>
        <v/>
      </c>
      <c r="AB28" s="43">
        <f t="shared" si="8"/>
        <v>1250</v>
      </c>
    </row>
    <row r="29" s="2" customFormat="1" ht="14.25" customHeight="1" spans="1:28">
      <c r="A29" s="7">
        <v>20231209</v>
      </c>
      <c r="B29" s="12" t="s">
        <v>76</v>
      </c>
      <c r="C29" s="8" t="s">
        <v>32</v>
      </c>
      <c r="D29" s="7" t="s">
        <v>33</v>
      </c>
      <c r="E29" s="12" t="s">
        <v>50</v>
      </c>
      <c r="F29" s="12" t="s">
        <v>51</v>
      </c>
      <c r="G29" s="12" t="s">
        <v>52</v>
      </c>
      <c r="H29" s="12"/>
      <c r="I29" s="12" t="s">
        <v>91</v>
      </c>
      <c r="J29" s="12" t="s">
        <v>68</v>
      </c>
      <c r="K29" s="12">
        <v>144</v>
      </c>
      <c r="L29" s="12">
        <v>796</v>
      </c>
      <c r="M29" s="12">
        <v>2035</v>
      </c>
      <c r="N29" s="12">
        <v>1239</v>
      </c>
      <c r="O29" s="17">
        <f t="shared" si="0"/>
        <v>0.608845208845209</v>
      </c>
      <c r="P29" s="14">
        <v>100</v>
      </c>
      <c r="Q29" s="33">
        <f t="shared" si="1"/>
        <v>14400</v>
      </c>
      <c r="R29" s="34">
        <f t="shared" si="2"/>
        <v>0.0491400491400491</v>
      </c>
      <c r="S29" s="35">
        <f t="shared" si="3"/>
        <v>0.55970515970516</v>
      </c>
      <c r="T29" s="36">
        <f t="shared" si="4"/>
        <v>0.25</v>
      </c>
      <c r="U29" s="37">
        <v>0.06</v>
      </c>
      <c r="V29" s="38">
        <f t="shared" si="9"/>
        <v>0.239140049140049</v>
      </c>
      <c r="W29" s="38" t="str">
        <f t="shared" si="5"/>
        <v/>
      </c>
      <c r="X29" s="39">
        <f>IFERROR(SUMIF(商务费用支付!$A:$A,$A29,商务费用支付!C:C),"")</f>
        <v>0</v>
      </c>
      <c r="Y29" s="49">
        <f t="shared" si="6"/>
        <v>0.608845208845209</v>
      </c>
      <c r="Z29" s="53" t="s">
        <v>92</v>
      </c>
      <c r="AA29" s="51" t="str">
        <f t="shared" si="7"/>
        <v/>
      </c>
      <c r="AB29" s="43">
        <f t="shared" si="8"/>
        <v>14400</v>
      </c>
    </row>
    <row r="30" s="2" customFormat="1" ht="14.25" customHeight="1" spans="1:28">
      <c r="A30" s="7">
        <v>20231210</v>
      </c>
      <c r="B30" s="12" t="s">
        <v>76</v>
      </c>
      <c r="C30" s="8" t="s">
        <v>32</v>
      </c>
      <c r="D30" s="7" t="s">
        <v>33</v>
      </c>
      <c r="E30" s="12" t="s">
        <v>50</v>
      </c>
      <c r="F30" s="12" t="s">
        <v>51</v>
      </c>
      <c r="G30" s="12" t="s">
        <v>52</v>
      </c>
      <c r="H30" s="12"/>
      <c r="I30" s="12" t="s">
        <v>93</v>
      </c>
      <c r="J30" s="12" t="s">
        <v>81</v>
      </c>
      <c r="K30" s="12">
        <v>40</v>
      </c>
      <c r="L30" s="12">
        <v>558</v>
      </c>
      <c r="M30" s="12">
        <v>884</v>
      </c>
      <c r="N30" s="12">
        <v>326</v>
      </c>
      <c r="O30" s="17">
        <f t="shared" si="0"/>
        <v>0.368778280542986</v>
      </c>
      <c r="P30" s="14">
        <v>50</v>
      </c>
      <c r="Q30" s="33">
        <f t="shared" si="1"/>
        <v>2000</v>
      </c>
      <c r="R30" s="34">
        <f t="shared" si="2"/>
        <v>0.0565610859728507</v>
      </c>
      <c r="S30" s="35">
        <f t="shared" si="3"/>
        <v>0.312217194570136</v>
      </c>
      <c r="T30" s="36">
        <f t="shared" si="4"/>
        <v>0.25</v>
      </c>
      <c r="U30" s="37">
        <v>0.06</v>
      </c>
      <c r="V30" s="38">
        <f t="shared" si="9"/>
        <v>0.246561085972851</v>
      </c>
      <c r="W30" s="38" t="str">
        <f t="shared" si="5"/>
        <v/>
      </c>
      <c r="X30" s="39">
        <f>IFERROR(SUMIF(商务费用支付!$A:$A,$A30,商务费用支付!C:C),"")</f>
        <v>0</v>
      </c>
      <c r="Y30" s="49">
        <f t="shared" si="6"/>
        <v>0.368778280542986</v>
      </c>
      <c r="Z30" s="53" t="s">
        <v>94</v>
      </c>
      <c r="AA30" s="51" t="str">
        <f t="shared" si="7"/>
        <v/>
      </c>
      <c r="AB30" s="43">
        <f t="shared" si="8"/>
        <v>2000</v>
      </c>
    </row>
    <row r="31" s="2" customFormat="1" ht="14.25" customHeight="1" spans="1:28">
      <c r="A31" s="7">
        <v>20231211</v>
      </c>
      <c r="B31" s="12" t="s">
        <v>76</v>
      </c>
      <c r="C31" s="8" t="s">
        <v>40</v>
      </c>
      <c r="D31" s="7" t="s">
        <v>33</v>
      </c>
      <c r="E31" s="12" t="s">
        <v>50</v>
      </c>
      <c r="F31" s="12" t="s">
        <v>95</v>
      </c>
      <c r="G31" s="12" t="s">
        <v>52</v>
      </c>
      <c r="H31" s="12"/>
      <c r="I31" s="12" t="s">
        <v>96</v>
      </c>
      <c r="J31" s="12" t="s">
        <v>42</v>
      </c>
      <c r="K31" s="12">
        <v>200</v>
      </c>
      <c r="L31" s="12">
        <v>2565.87</v>
      </c>
      <c r="M31" s="12">
        <v>3585</v>
      </c>
      <c r="N31" s="12">
        <v>1019.13</v>
      </c>
      <c r="O31" s="17">
        <f t="shared" si="0"/>
        <v>0.284276150627615</v>
      </c>
      <c r="P31" s="14">
        <v>67</v>
      </c>
      <c r="Q31" s="33">
        <f t="shared" si="1"/>
        <v>13400</v>
      </c>
      <c r="R31" s="34">
        <f t="shared" si="2"/>
        <v>0.0186889818688982</v>
      </c>
      <c r="S31" s="35">
        <f t="shared" si="3"/>
        <v>0.265587168758717</v>
      </c>
      <c r="T31" s="36">
        <f t="shared" si="4"/>
        <v>0.21</v>
      </c>
      <c r="U31" s="37">
        <v>0.06</v>
      </c>
      <c r="V31" s="38">
        <f t="shared" si="9"/>
        <v>0.168688981868898</v>
      </c>
      <c r="W31" s="38" t="str">
        <f t="shared" si="5"/>
        <v/>
      </c>
      <c r="X31" s="39">
        <f>IFERROR(SUMIF(商务费用支付!$A:$A,$A31,商务费用支付!C:C),"")</f>
        <v>0</v>
      </c>
      <c r="Y31" s="49">
        <f t="shared" si="6"/>
        <v>0.284276150627615</v>
      </c>
      <c r="Z31" s="53" t="s">
        <v>97</v>
      </c>
      <c r="AA31" s="51" t="str">
        <f t="shared" si="7"/>
        <v/>
      </c>
      <c r="AB31" s="43">
        <f t="shared" si="8"/>
        <v>13400</v>
      </c>
    </row>
    <row r="32" s="2" customFormat="1" ht="14.25" customHeight="1" spans="1:28">
      <c r="A32" s="7">
        <v>20231212</v>
      </c>
      <c r="B32" s="12"/>
      <c r="C32" s="8"/>
      <c r="D32" s="7" t="s">
        <v>33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7" t="str">
        <f t="shared" si="0"/>
        <v/>
      </c>
      <c r="P32" s="14"/>
      <c r="Q32" s="33">
        <f t="shared" si="1"/>
        <v>0</v>
      </c>
      <c r="R32" s="34" t="str">
        <f t="shared" si="2"/>
        <v/>
      </c>
      <c r="S32" s="35" t="str">
        <f t="shared" si="3"/>
        <v/>
      </c>
      <c r="T32" s="36" t="b">
        <f t="shared" si="4"/>
        <v>0</v>
      </c>
      <c r="U32" s="37">
        <v>0.06</v>
      </c>
      <c r="V32" s="38" t="e">
        <f t="shared" si="9"/>
        <v>#VALUE!</v>
      </c>
      <c r="W32" s="38" t="e">
        <f t="shared" si="5"/>
        <v>#VALUE!</v>
      </c>
      <c r="X32" s="39">
        <f>IFERROR(SUMIF(商务费用支付!$A:$A,$A32,商务费用支付!C:C),"")</f>
        <v>0</v>
      </c>
      <c r="Y32" s="49" t="str">
        <f t="shared" si="6"/>
        <v/>
      </c>
      <c r="Z32" s="53"/>
      <c r="AA32" s="51"/>
      <c r="AB32" s="43">
        <f t="shared" si="8"/>
        <v>0</v>
      </c>
    </row>
    <row r="33" s="2" customFormat="1" ht="14.25" customHeight="1" spans="1:28">
      <c r="A33" s="7">
        <v>20231213</v>
      </c>
      <c r="B33" s="12" t="s">
        <v>76</v>
      </c>
      <c r="C33" s="8" t="s">
        <v>40</v>
      </c>
      <c r="D33" s="7" t="s">
        <v>33</v>
      </c>
      <c r="E33" s="12" t="s">
        <v>98</v>
      </c>
      <c r="F33" s="12" t="s">
        <v>99</v>
      </c>
      <c r="G33" s="12" t="s">
        <v>100</v>
      </c>
      <c r="H33" s="12"/>
      <c r="I33" s="12" t="s">
        <v>101</v>
      </c>
      <c r="J33" s="12" t="s">
        <v>42</v>
      </c>
      <c r="K33" s="12">
        <v>110</v>
      </c>
      <c r="L33" s="12">
        <v>2565.87</v>
      </c>
      <c r="M33" s="12">
        <v>3585</v>
      </c>
      <c r="N33" s="12">
        <v>1019.13</v>
      </c>
      <c r="O33" s="17">
        <f t="shared" si="0"/>
        <v>0.284276150627615</v>
      </c>
      <c r="P33" s="14">
        <v>50</v>
      </c>
      <c r="Q33" s="33">
        <f t="shared" si="1"/>
        <v>5500</v>
      </c>
      <c r="R33" s="34">
        <f t="shared" si="2"/>
        <v>0.0139470013947001</v>
      </c>
      <c r="S33" s="35">
        <f t="shared" si="3"/>
        <v>0.270329149232915</v>
      </c>
      <c r="T33" s="36">
        <f t="shared" si="4"/>
        <v>0.21</v>
      </c>
      <c r="U33" s="37">
        <v>0.06</v>
      </c>
      <c r="V33" s="38">
        <f t="shared" si="9"/>
        <v>0.1639470013947</v>
      </c>
      <c r="W33" s="38" t="str">
        <f t="shared" si="5"/>
        <v/>
      </c>
      <c r="X33" s="39">
        <f>IFERROR(SUMIF(商务费用支付!$A:$A,$A33,商务费用支付!C:C),"")</f>
        <v>0</v>
      </c>
      <c r="Y33" s="49">
        <f t="shared" si="6"/>
        <v>0.284276150627615</v>
      </c>
      <c r="Z33" s="53" t="s">
        <v>102</v>
      </c>
      <c r="AA33" s="51" t="str">
        <f t="shared" si="7"/>
        <v/>
      </c>
      <c r="AB33" s="43">
        <f t="shared" si="8"/>
        <v>5500</v>
      </c>
    </row>
    <row r="34" s="2" customFormat="1" ht="14.25" customHeight="1" spans="1:28">
      <c r="A34" s="7">
        <v>20231214</v>
      </c>
      <c r="B34" s="12" t="s">
        <v>103</v>
      </c>
      <c r="C34" s="8" t="s">
        <v>40</v>
      </c>
      <c r="D34" s="7" t="s">
        <v>33</v>
      </c>
      <c r="E34" s="12" t="s">
        <v>104</v>
      </c>
      <c r="F34" s="12" t="s">
        <v>105</v>
      </c>
      <c r="G34" s="12" t="s">
        <v>106</v>
      </c>
      <c r="H34" s="12"/>
      <c r="I34" s="12" t="s">
        <v>101</v>
      </c>
      <c r="J34" s="12" t="s">
        <v>42</v>
      </c>
      <c r="K34" s="12">
        <v>80</v>
      </c>
      <c r="L34" s="12">
        <v>2565.87</v>
      </c>
      <c r="M34" s="12">
        <v>3585</v>
      </c>
      <c r="N34" s="12">
        <v>1019.13</v>
      </c>
      <c r="O34" s="17">
        <f t="shared" si="0"/>
        <v>0.284276150627615</v>
      </c>
      <c r="P34" s="14">
        <v>50</v>
      </c>
      <c r="Q34" s="33">
        <f t="shared" si="1"/>
        <v>4000</v>
      </c>
      <c r="R34" s="34">
        <f t="shared" si="2"/>
        <v>0.0139470013947001</v>
      </c>
      <c r="S34" s="35">
        <f t="shared" si="3"/>
        <v>0.270329149232915</v>
      </c>
      <c r="T34" s="36">
        <f t="shared" si="4"/>
        <v>0.21</v>
      </c>
      <c r="U34" s="37">
        <v>0.06</v>
      </c>
      <c r="V34" s="38">
        <f t="shared" si="9"/>
        <v>0.1639470013947</v>
      </c>
      <c r="W34" s="38" t="str">
        <f t="shared" si="5"/>
        <v/>
      </c>
      <c r="X34" s="39">
        <f>IFERROR(SUMIF(商务费用支付!$A:$A,$A34,商务费用支付!C:C),"")</f>
        <v>0</v>
      </c>
      <c r="Y34" s="49">
        <f t="shared" si="6"/>
        <v>0.284276150627615</v>
      </c>
      <c r="Z34" s="53" t="s">
        <v>107</v>
      </c>
      <c r="AA34" s="51" t="str">
        <f t="shared" si="7"/>
        <v/>
      </c>
      <c r="AB34" s="43">
        <f t="shared" si="8"/>
        <v>4000</v>
      </c>
    </row>
    <row r="35" s="2" customFormat="1" ht="14.25" customHeight="1" spans="1:28">
      <c r="A35" s="7" t="s">
        <v>108</v>
      </c>
      <c r="B35" s="12" t="s">
        <v>108</v>
      </c>
      <c r="C35" s="8" t="s">
        <v>40</v>
      </c>
      <c r="D35" s="7" t="s">
        <v>33</v>
      </c>
      <c r="E35" s="12" t="s">
        <v>109</v>
      </c>
      <c r="F35" s="12" t="s">
        <v>110</v>
      </c>
      <c r="G35" s="12"/>
      <c r="H35" s="12"/>
      <c r="I35" s="12" t="s">
        <v>111</v>
      </c>
      <c r="J35" s="12" t="s">
        <v>81</v>
      </c>
      <c r="K35" s="12">
        <v>15</v>
      </c>
      <c r="L35" s="12">
        <v>513</v>
      </c>
      <c r="M35" s="12">
        <v>1946</v>
      </c>
      <c r="N35" s="12">
        <f>M35-L35</f>
        <v>1433</v>
      </c>
      <c r="O35" s="17">
        <f t="shared" si="0"/>
        <v>0.736382322713258</v>
      </c>
      <c r="P35" s="14">
        <v>500</v>
      </c>
      <c r="Q35" s="33">
        <f t="shared" si="1"/>
        <v>7500</v>
      </c>
      <c r="R35" s="34">
        <f t="shared" si="2"/>
        <v>0.25693730729702</v>
      </c>
      <c r="S35" s="35">
        <f t="shared" si="3"/>
        <v>0.479445015416238</v>
      </c>
      <c r="T35" s="36">
        <f t="shared" si="4"/>
        <v>0.21</v>
      </c>
      <c r="U35" s="37">
        <v>0.06</v>
      </c>
      <c r="V35" s="38">
        <f t="shared" si="9"/>
        <v>0.406937307297019</v>
      </c>
      <c r="W35" s="38" t="str">
        <f t="shared" si="5"/>
        <v/>
      </c>
      <c r="X35" s="39">
        <f>IFERROR(SUMIF(商务费用支付!$A:$A,$A35,商务费用支付!C:C),"")</f>
        <v>0</v>
      </c>
      <c r="Y35" s="49">
        <f t="shared" si="6"/>
        <v>0.736382322713258</v>
      </c>
      <c r="Z35" s="53">
        <v>240122006</v>
      </c>
      <c r="AA35" s="51" t="str">
        <f t="shared" si="7"/>
        <v/>
      </c>
      <c r="AB35" s="43">
        <f t="shared" si="8"/>
        <v>7500</v>
      </c>
    </row>
    <row r="36" s="2" customFormat="1" ht="14.25" customHeight="1" spans="1:28">
      <c r="A36" s="7"/>
      <c r="B36" s="12"/>
      <c r="C36" s="8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8"/>
      <c r="P36" s="12"/>
      <c r="Q36" s="33"/>
      <c r="R36" s="34"/>
      <c r="S36" s="35"/>
      <c r="T36" s="36"/>
      <c r="U36" s="37"/>
      <c r="V36" s="38"/>
      <c r="W36" s="38"/>
      <c r="X36" s="39">
        <f>IFERROR(SUMIF(商务费用支付!$A:$A,$A36,商务费用支付!C:C),"")</f>
        <v>0</v>
      </c>
      <c r="Y36" s="49"/>
      <c r="Z36" s="53"/>
      <c r="AA36" s="53"/>
      <c r="AB36" s="43"/>
    </row>
    <row r="37" s="2" customFormat="1" ht="14.25" customHeight="1" spans="1:28">
      <c r="A37" s="7"/>
      <c r="B37" s="12"/>
      <c r="C37" s="8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8"/>
      <c r="P37" s="12"/>
      <c r="Q37" s="33"/>
      <c r="R37" s="34"/>
      <c r="S37" s="35"/>
      <c r="T37" s="36"/>
      <c r="U37" s="37"/>
      <c r="V37" s="38"/>
      <c r="W37" s="38"/>
      <c r="X37" s="39">
        <f>IFERROR(SUMIF(商务费用支付!$A:$A,$A37,商务费用支付!C:C),"")</f>
        <v>0</v>
      </c>
      <c r="Y37" s="49"/>
      <c r="Z37" s="53"/>
      <c r="AA37" s="53"/>
      <c r="AB37" s="43"/>
    </row>
    <row r="38" s="2" customFormat="1" ht="14.25" customHeight="1" spans="1:28">
      <c r="A38" s="7"/>
      <c r="B38" s="12"/>
      <c r="C38" s="8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2"/>
      <c r="Q38" s="33"/>
      <c r="R38" s="34"/>
      <c r="S38" s="35"/>
      <c r="T38" s="36"/>
      <c r="U38" s="37"/>
      <c r="V38" s="38"/>
      <c r="W38" s="38"/>
      <c r="X38" s="39">
        <f>IFERROR(SUMIF(商务费用支付!$A:$A,$A38,商务费用支付!C:C),"")</f>
        <v>0</v>
      </c>
      <c r="Y38" s="49"/>
      <c r="Z38" s="53"/>
      <c r="AA38" s="53"/>
      <c r="AB38" s="43"/>
    </row>
    <row r="39" s="2" customFormat="1" ht="14.25" customHeight="1" spans="1:28">
      <c r="A39" s="7"/>
      <c r="B39" s="12"/>
      <c r="C39" s="8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8"/>
      <c r="P39" s="12"/>
      <c r="Q39" s="33"/>
      <c r="R39" s="34"/>
      <c r="S39" s="35"/>
      <c r="T39" s="36"/>
      <c r="U39" s="37"/>
      <c r="V39" s="38"/>
      <c r="W39" s="38"/>
      <c r="X39" s="39">
        <f>IFERROR(SUMIF(商务费用支付!$A:$A,$A39,商务费用支付!C:C),"")</f>
        <v>0</v>
      </c>
      <c r="Y39" s="49"/>
      <c r="Z39" s="53"/>
      <c r="AA39" s="53"/>
      <c r="AB39" s="43"/>
    </row>
    <row r="40" s="2" customFormat="1" ht="14.25" customHeight="1" spans="1:28">
      <c r="A40" s="7"/>
      <c r="B40" s="12"/>
      <c r="C40" s="8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8"/>
      <c r="P40" s="12"/>
      <c r="Q40" s="33"/>
      <c r="R40" s="34"/>
      <c r="S40" s="35"/>
      <c r="T40" s="36"/>
      <c r="U40" s="37"/>
      <c r="V40" s="38"/>
      <c r="W40" s="38"/>
      <c r="X40" s="39">
        <f>IFERROR(SUMIF(商务费用支付!$A:$A,$A40,商务费用支付!C:C),"")</f>
        <v>0</v>
      </c>
      <c r="Y40" s="49"/>
      <c r="Z40" s="53"/>
      <c r="AA40" s="53"/>
      <c r="AB40" s="43"/>
    </row>
    <row r="41" s="2" customFormat="1" ht="14.25" customHeight="1" spans="1:28">
      <c r="A41" s="7"/>
      <c r="B41" s="12"/>
      <c r="C41" s="8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8"/>
      <c r="P41" s="12"/>
      <c r="Q41" s="33"/>
      <c r="R41" s="34"/>
      <c r="S41" s="35"/>
      <c r="T41" s="36"/>
      <c r="U41" s="37"/>
      <c r="V41" s="38"/>
      <c r="W41" s="38"/>
      <c r="X41" s="39">
        <f>IFERROR(SUMIF(商务费用支付!$A:$A,$A41,商务费用支付!C:C),"")</f>
        <v>0</v>
      </c>
      <c r="Y41" s="49"/>
      <c r="Z41" s="53"/>
      <c r="AA41" s="53"/>
      <c r="AB41" s="43"/>
    </row>
    <row r="42" s="2" customFormat="1" ht="14.25" customHeight="1" spans="1:28">
      <c r="A42" s="7"/>
      <c r="B42" s="12"/>
      <c r="C42" s="8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8"/>
      <c r="P42" s="12"/>
      <c r="Q42" s="33"/>
      <c r="R42" s="34"/>
      <c r="S42" s="35"/>
      <c r="T42" s="36"/>
      <c r="U42" s="37"/>
      <c r="V42" s="38"/>
      <c r="W42" s="38"/>
      <c r="X42" s="39">
        <f>IFERROR(SUMIF(商务费用支付!$A:$A,$A42,商务费用支付!C:C),"")</f>
        <v>0</v>
      </c>
      <c r="Y42" s="49"/>
      <c r="Z42" s="53"/>
      <c r="AA42" s="53"/>
      <c r="AB42" s="43"/>
    </row>
    <row r="43" s="2" customFormat="1" ht="14.25" customHeight="1" spans="1:28">
      <c r="A43" s="7"/>
      <c r="B43" s="12"/>
      <c r="C43" s="8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8"/>
      <c r="P43" s="12"/>
      <c r="Q43" s="33"/>
      <c r="R43" s="34"/>
      <c r="S43" s="35"/>
      <c r="T43" s="36"/>
      <c r="U43" s="37"/>
      <c r="V43" s="38"/>
      <c r="W43" s="38"/>
      <c r="X43" s="39">
        <f>IFERROR(SUMIF(商务费用支付!$A:$A,$A43,商务费用支付!C:C),"")</f>
        <v>0</v>
      </c>
      <c r="Y43" s="49"/>
      <c r="Z43" s="53"/>
      <c r="AA43" s="53"/>
      <c r="AB43" s="43"/>
    </row>
    <row r="44" s="2" customFormat="1" ht="14.25" customHeight="1" spans="1:28">
      <c r="A44" s="7"/>
      <c r="B44" s="12"/>
      <c r="C44" s="8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8"/>
      <c r="P44" s="12"/>
      <c r="Q44" s="33"/>
      <c r="R44" s="34"/>
      <c r="S44" s="35"/>
      <c r="T44" s="36"/>
      <c r="U44" s="37"/>
      <c r="V44" s="38"/>
      <c r="W44" s="38"/>
      <c r="X44" s="39">
        <f>IFERROR(SUMIF(商务费用支付!$A:$A,$A44,商务费用支付!C:C),"")</f>
        <v>0</v>
      </c>
      <c r="Y44" s="49"/>
      <c r="Z44" s="53"/>
      <c r="AA44" s="53"/>
      <c r="AB44" s="43"/>
    </row>
    <row r="45" s="2" customFormat="1" ht="14.25" customHeight="1" spans="1:28">
      <c r="A45" s="7"/>
      <c r="B45" s="12"/>
      <c r="C45" s="8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8"/>
      <c r="P45" s="12"/>
      <c r="Q45" s="33"/>
      <c r="R45" s="34"/>
      <c r="S45" s="35"/>
      <c r="T45" s="36"/>
      <c r="U45" s="37"/>
      <c r="V45" s="38"/>
      <c r="W45" s="38"/>
      <c r="X45" s="39">
        <f>IFERROR(SUMIF(商务费用支付!$A:$A,$A45,商务费用支付!C:C),"")</f>
        <v>0</v>
      </c>
      <c r="Y45" s="49"/>
      <c r="Z45" s="53"/>
      <c r="AA45" s="53"/>
      <c r="AB45" s="43"/>
    </row>
    <row r="46" s="2" customFormat="1" ht="14.25" customHeight="1" spans="1:28">
      <c r="A46" s="7"/>
      <c r="B46" s="12"/>
      <c r="C46" s="8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8"/>
      <c r="P46" s="12"/>
      <c r="Q46" s="33"/>
      <c r="R46" s="34"/>
      <c r="S46" s="35"/>
      <c r="T46" s="36"/>
      <c r="U46" s="37"/>
      <c r="V46" s="38"/>
      <c r="W46" s="38"/>
      <c r="X46" s="39">
        <f>IFERROR(SUMIF(商务费用支付!$A:$A,$A46,商务费用支付!C:C),"")</f>
        <v>0</v>
      </c>
      <c r="Y46" s="49"/>
      <c r="Z46" s="53"/>
      <c r="AA46" s="53"/>
      <c r="AB46" s="43"/>
    </row>
    <row r="47" s="2" customFormat="1" ht="14.25" customHeight="1" spans="1:28">
      <c r="A47" s="7"/>
      <c r="B47" s="12"/>
      <c r="C47" s="8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8"/>
      <c r="P47" s="12"/>
      <c r="Q47" s="33"/>
      <c r="R47" s="34"/>
      <c r="S47" s="35"/>
      <c r="T47" s="36"/>
      <c r="U47" s="37"/>
      <c r="V47" s="38"/>
      <c r="W47" s="38"/>
      <c r="X47" s="39">
        <f>IFERROR(SUMIF(商务费用支付!$A:$A,$A47,商务费用支付!C:C),"")</f>
        <v>0</v>
      </c>
      <c r="Y47" s="49"/>
      <c r="Z47" s="53"/>
      <c r="AA47" s="53"/>
      <c r="AB47" s="43"/>
    </row>
    <row r="48" s="2" customFormat="1" ht="14.25" customHeight="1" spans="1:28">
      <c r="A48" s="7"/>
      <c r="B48" s="12"/>
      <c r="C48" s="8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8"/>
      <c r="P48" s="12"/>
      <c r="Q48" s="33"/>
      <c r="R48" s="34"/>
      <c r="S48" s="35"/>
      <c r="T48" s="36"/>
      <c r="U48" s="37"/>
      <c r="V48" s="38"/>
      <c r="W48" s="38"/>
      <c r="X48" s="39">
        <f>IFERROR(SUMIF(商务费用支付!$A:$A,$A48,商务费用支付!C:C),"")</f>
        <v>0</v>
      </c>
      <c r="Y48" s="49"/>
      <c r="Z48" s="53"/>
      <c r="AA48" s="53"/>
      <c r="AB48" s="43"/>
    </row>
    <row r="49" s="2" customFormat="1" ht="14.25" customHeight="1" spans="1:28">
      <c r="A49" s="7"/>
      <c r="B49" s="12"/>
      <c r="C49" s="8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8"/>
      <c r="P49" s="12"/>
      <c r="Q49" s="33"/>
      <c r="R49" s="34"/>
      <c r="S49" s="35"/>
      <c r="T49" s="36"/>
      <c r="U49" s="37"/>
      <c r="V49" s="38"/>
      <c r="W49" s="38"/>
      <c r="X49" s="39">
        <f>IFERROR(SUMIF(商务费用支付!$A:$A,$A49,商务费用支付!C:C),"")</f>
        <v>0</v>
      </c>
      <c r="Y49" s="49"/>
      <c r="Z49" s="53"/>
      <c r="AA49" s="53"/>
      <c r="AB49" s="43"/>
    </row>
    <row r="50" s="2" customFormat="1" ht="14.25" customHeight="1" spans="1:28">
      <c r="A50" s="7"/>
      <c r="B50" s="12"/>
      <c r="C50" s="8"/>
      <c r="D50" s="12"/>
      <c r="E50" s="13"/>
      <c r="F50" s="12"/>
      <c r="G50" s="12"/>
      <c r="H50" s="12"/>
      <c r="I50" s="12"/>
      <c r="J50" s="12"/>
      <c r="K50" s="12"/>
      <c r="L50" s="12"/>
      <c r="M50" s="12"/>
      <c r="N50" s="12"/>
      <c r="O50" s="18"/>
      <c r="P50" s="12"/>
      <c r="Q50" s="33"/>
      <c r="R50" s="34"/>
      <c r="S50" s="35"/>
      <c r="T50" s="36"/>
      <c r="U50" s="37"/>
      <c r="V50" s="38"/>
      <c r="W50" s="38"/>
      <c r="X50" s="39">
        <f>IFERROR(SUMIF(商务费用支付!$A:$A,$A50,商务费用支付!C:C),"")</f>
        <v>0</v>
      </c>
      <c r="Y50" s="49"/>
      <c r="Z50" s="53"/>
      <c r="AA50" s="53"/>
      <c r="AB50" s="43"/>
    </row>
    <row r="51" s="2" customFormat="1" ht="14.25" customHeight="1" spans="1:28">
      <c r="A51" s="7"/>
      <c r="B51" s="12"/>
      <c r="C51" s="8"/>
      <c r="D51" s="12"/>
      <c r="E51" s="13"/>
      <c r="F51" s="12"/>
      <c r="G51" s="12"/>
      <c r="H51" s="12"/>
      <c r="I51" s="12"/>
      <c r="J51" s="12"/>
      <c r="K51" s="12"/>
      <c r="L51" s="12"/>
      <c r="M51" s="12"/>
      <c r="N51" s="12"/>
      <c r="O51" s="18"/>
      <c r="P51" s="12"/>
      <c r="Q51" s="33"/>
      <c r="R51" s="34"/>
      <c r="S51" s="35"/>
      <c r="T51" s="36"/>
      <c r="U51" s="37"/>
      <c r="V51" s="38"/>
      <c r="W51" s="38"/>
      <c r="X51" s="39">
        <f>IFERROR(SUMIF(商务费用支付!$A:$A,$A51,商务费用支付!C:C),"")</f>
        <v>0</v>
      </c>
      <c r="Y51" s="49"/>
      <c r="Z51" s="53"/>
      <c r="AA51" s="53"/>
      <c r="AB51" s="43"/>
    </row>
    <row r="52" s="2" customFormat="1" ht="14.25" customHeight="1" spans="1:28">
      <c r="A52" s="7"/>
      <c r="B52" s="12"/>
      <c r="C52" s="8"/>
      <c r="D52" s="12"/>
      <c r="E52" s="13"/>
      <c r="F52" s="12"/>
      <c r="G52" s="12"/>
      <c r="H52" s="12"/>
      <c r="I52" s="12"/>
      <c r="J52" s="12"/>
      <c r="K52" s="12"/>
      <c r="L52" s="12"/>
      <c r="M52" s="12"/>
      <c r="N52" s="12"/>
      <c r="O52" s="18"/>
      <c r="P52" s="12"/>
      <c r="Q52" s="33"/>
      <c r="R52" s="34"/>
      <c r="S52" s="35"/>
      <c r="T52" s="36"/>
      <c r="U52" s="37"/>
      <c r="V52" s="38"/>
      <c r="W52" s="38"/>
      <c r="X52" s="39">
        <f>IFERROR(SUMIF(商务费用支付!$A:$A,$A52,商务费用支付!C:C),"")</f>
        <v>0</v>
      </c>
      <c r="Y52" s="49"/>
      <c r="Z52" s="53"/>
      <c r="AA52" s="53"/>
      <c r="AB52" s="43"/>
    </row>
    <row r="53" s="2" customFormat="1" ht="14.25" customHeight="1" spans="1:28">
      <c r="A53" s="7"/>
      <c r="B53" s="12"/>
      <c r="C53" s="8"/>
      <c r="D53" s="12"/>
      <c r="E53" s="13"/>
      <c r="F53" s="12"/>
      <c r="G53" s="12"/>
      <c r="H53" s="12"/>
      <c r="I53" s="12"/>
      <c r="J53" s="12"/>
      <c r="K53" s="12"/>
      <c r="L53" s="12"/>
      <c r="M53" s="12"/>
      <c r="N53" s="12"/>
      <c r="O53" s="18"/>
      <c r="P53" s="12"/>
      <c r="Q53" s="33"/>
      <c r="R53" s="34"/>
      <c r="S53" s="35"/>
      <c r="T53" s="36"/>
      <c r="U53" s="37"/>
      <c r="V53" s="38"/>
      <c r="W53" s="38"/>
      <c r="X53" s="39">
        <f>IFERROR(SUMIF(商务费用支付!$A:$A,$A53,商务费用支付!C:C),"")</f>
        <v>0</v>
      </c>
      <c r="Y53" s="49"/>
      <c r="Z53" s="53"/>
      <c r="AA53" s="53"/>
      <c r="AB53" s="43"/>
    </row>
    <row r="54" s="2" customFormat="1" ht="14.25" customHeight="1" spans="1:28">
      <c r="A54" s="7"/>
      <c r="B54" s="12"/>
      <c r="C54" s="8"/>
      <c r="D54" s="12"/>
      <c r="E54" s="13"/>
      <c r="F54" s="12"/>
      <c r="G54" s="12"/>
      <c r="H54" s="12"/>
      <c r="I54" s="12"/>
      <c r="J54" s="12"/>
      <c r="K54" s="12"/>
      <c r="L54" s="12"/>
      <c r="M54" s="12"/>
      <c r="N54" s="12"/>
      <c r="O54" s="18"/>
      <c r="P54" s="12"/>
      <c r="Q54" s="33"/>
      <c r="R54" s="34"/>
      <c r="S54" s="35"/>
      <c r="T54" s="36"/>
      <c r="U54" s="37"/>
      <c r="V54" s="38"/>
      <c r="W54" s="38"/>
      <c r="X54" s="39">
        <f>IFERROR(SUMIF(商务费用支付!$A:$A,$A54,商务费用支付!C:C),"")</f>
        <v>0</v>
      </c>
      <c r="Y54" s="49"/>
      <c r="Z54" s="53"/>
      <c r="AA54" s="53"/>
      <c r="AB54" s="43"/>
    </row>
    <row r="55" s="2" customFormat="1" ht="14.25" customHeight="1" spans="1:28">
      <c r="A55" s="7"/>
      <c r="B55" s="12"/>
      <c r="C55" s="8"/>
      <c r="D55" s="12"/>
      <c r="E55" s="13"/>
      <c r="F55" s="12"/>
      <c r="G55" s="12"/>
      <c r="H55" s="12"/>
      <c r="I55" s="12"/>
      <c r="J55" s="12"/>
      <c r="K55" s="12"/>
      <c r="L55" s="12"/>
      <c r="M55" s="12"/>
      <c r="N55" s="12"/>
      <c r="O55" s="18"/>
      <c r="P55" s="12"/>
      <c r="Q55" s="33"/>
      <c r="R55" s="34"/>
      <c r="S55" s="35"/>
      <c r="T55" s="36"/>
      <c r="U55" s="37"/>
      <c r="V55" s="38"/>
      <c r="W55" s="38"/>
      <c r="X55" s="39">
        <f>IFERROR(SUMIF(商务费用支付!$A:$A,$A55,商务费用支付!C:C),"")</f>
        <v>0</v>
      </c>
      <c r="Y55" s="49"/>
      <c r="Z55" s="53"/>
      <c r="AA55" s="53"/>
      <c r="AB55" s="43"/>
    </row>
    <row r="56" s="2" customFormat="1" ht="14.25" customHeight="1" spans="1:28">
      <c r="A56" s="7"/>
      <c r="B56" s="12"/>
      <c r="C56" s="8"/>
      <c r="D56" s="12"/>
      <c r="E56" s="13"/>
      <c r="F56" s="12"/>
      <c r="G56" s="12"/>
      <c r="H56" s="12"/>
      <c r="I56" s="12"/>
      <c r="J56" s="12"/>
      <c r="K56" s="12"/>
      <c r="L56" s="12"/>
      <c r="M56" s="12"/>
      <c r="N56" s="12"/>
      <c r="O56" s="18"/>
      <c r="P56" s="12"/>
      <c r="Q56" s="33"/>
      <c r="R56" s="34"/>
      <c r="S56" s="35"/>
      <c r="T56" s="36"/>
      <c r="U56" s="37"/>
      <c r="V56" s="38"/>
      <c r="W56" s="38"/>
      <c r="X56" s="39">
        <f>IFERROR(SUMIF(商务费用支付!$A:$A,$A56,商务费用支付!C:C),"")</f>
        <v>0</v>
      </c>
      <c r="Y56" s="49"/>
      <c r="Z56" s="53"/>
      <c r="AA56" s="53"/>
      <c r="AB56" s="43"/>
    </row>
    <row r="57" s="2" customFormat="1" ht="14.25" customHeight="1" spans="1:28">
      <c r="A57" s="7"/>
      <c r="B57" s="12"/>
      <c r="C57" s="8"/>
      <c r="D57" s="12"/>
      <c r="E57" s="13"/>
      <c r="F57" s="12"/>
      <c r="G57" s="12"/>
      <c r="H57" s="12"/>
      <c r="I57" s="12"/>
      <c r="J57" s="12"/>
      <c r="K57" s="12"/>
      <c r="L57" s="12"/>
      <c r="M57" s="12"/>
      <c r="N57" s="12"/>
      <c r="O57" s="18"/>
      <c r="P57" s="12"/>
      <c r="Q57" s="33"/>
      <c r="R57" s="34"/>
      <c r="S57" s="35"/>
      <c r="T57" s="36"/>
      <c r="U57" s="37"/>
      <c r="V57" s="38"/>
      <c r="W57" s="38"/>
      <c r="X57" s="39">
        <f>IFERROR(SUMIF(商务费用支付!$A:$A,$A57,商务费用支付!C:C),"")</f>
        <v>0</v>
      </c>
      <c r="Y57" s="49"/>
      <c r="Z57" s="52"/>
      <c r="AA57" s="53"/>
      <c r="AB57" s="43"/>
    </row>
    <row r="58" s="2" customFormat="1" ht="14.25" customHeight="1" spans="1:28">
      <c r="A58" s="7"/>
      <c r="B58" s="12"/>
      <c r="C58" s="8"/>
      <c r="D58" s="12"/>
      <c r="E58" s="13"/>
      <c r="F58" s="12"/>
      <c r="G58" s="12"/>
      <c r="H58" s="12"/>
      <c r="I58" s="12"/>
      <c r="J58" s="12"/>
      <c r="K58" s="12"/>
      <c r="L58" s="12"/>
      <c r="M58" s="12"/>
      <c r="N58" s="12"/>
      <c r="O58" s="18"/>
      <c r="P58" s="12"/>
      <c r="Q58" s="33"/>
      <c r="R58" s="34"/>
      <c r="S58" s="35"/>
      <c r="T58" s="36"/>
      <c r="U58" s="37"/>
      <c r="V58" s="38"/>
      <c r="W58" s="38"/>
      <c r="X58" s="39">
        <f>IFERROR(SUMIF(商务费用支付!$A:$A,$A58,商务费用支付!C:C),"")</f>
        <v>0</v>
      </c>
      <c r="Y58" s="49"/>
      <c r="Z58" s="52"/>
      <c r="AA58" s="53"/>
      <c r="AB58" s="43"/>
    </row>
    <row r="59" s="2" customFormat="1" ht="14.25" customHeight="1" spans="1:28">
      <c r="A59" s="7"/>
      <c r="B59" s="12"/>
      <c r="C59" s="8"/>
      <c r="D59" s="12"/>
      <c r="E59" s="13"/>
      <c r="F59" s="12"/>
      <c r="G59" s="12"/>
      <c r="H59" s="12"/>
      <c r="I59" s="12"/>
      <c r="J59" s="19"/>
      <c r="K59" s="19"/>
      <c r="L59" s="19"/>
      <c r="M59" s="19"/>
      <c r="N59" s="19"/>
      <c r="O59" s="18"/>
      <c r="P59" s="12"/>
      <c r="Q59" s="33"/>
      <c r="R59" s="34"/>
      <c r="S59" s="35"/>
      <c r="T59" s="36"/>
      <c r="U59" s="37"/>
      <c r="V59" s="38"/>
      <c r="W59" s="38"/>
      <c r="X59" s="39">
        <f>IFERROR(SUMIF(商务费用支付!$A:$A,$A59,商务费用支付!C:C),"")</f>
        <v>0</v>
      </c>
      <c r="Y59" s="49"/>
      <c r="Z59" s="52"/>
      <c r="AA59" s="53"/>
      <c r="AB59" s="43"/>
    </row>
    <row r="60" s="2" customFormat="1" ht="14.25" customHeight="1" spans="1:28">
      <c r="A60" s="7"/>
      <c r="B60" s="12"/>
      <c r="C60" s="8"/>
      <c r="D60" s="12"/>
      <c r="E60" s="13"/>
      <c r="F60" s="12"/>
      <c r="G60" s="12"/>
      <c r="H60" s="12"/>
      <c r="I60" s="12"/>
      <c r="J60" s="12"/>
      <c r="K60" s="12"/>
      <c r="L60" s="12"/>
      <c r="M60" s="12"/>
      <c r="N60" s="12"/>
      <c r="O60" s="18"/>
      <c r="P60" s="12"/>
      <c r="Q60" s="33"/>
      <c r="R60" s="34"/>
      <c r="S60" s="35"/>
      <c r="T60" s="36"/>
      <c r="U60" s="37"/>
      <c r="V60" s="38"/>
      <c r="W60" s="38"/>
      <c r="X60" s="39">
        <f>IFERROR(SUMIF(商务费用支付!$A:$A,$A60,商务费用支付!C:C),"")</f>
        <v>0</v>
      </c>
      <c r="Y60" s="49"/>
      <c r="Z60" s="52"/>
      <c r="AA60" s="53"/>
      <c r="AB60" s="43"/>
    </row>
    <row r="61" s="2" customFormat="1" ht="14.25" customHeight="1" spans="1:28">
      <c r="A61" s="7"/>
      <c r="B61" s="12"/>
      <c r="C61" s="8"/>
      <c r="D61" s="12"/>
      <c r="E61" s="13"/>
      <c r="F61" s="12"/>
      <c r="G61" s="12"/>
      <c r="H61" s="12"/>
      <c r="I61" s="12"/>
      <c r="J61" s="12"/>
      <c r="K61" s="12"/>
      <c r="L61" s="12"/>
      <c r="M61" s="12"/>
      <c r="N61" s="12"/>
      <c r="O61" s="18"/>
      <c r="P61" s="12"/>
      <c r="Q61" s="33"/>
      <c r="R61" s="34"/>
      <c r="S61" s="35"/>
      <c r="T61" s="36"/>
      <c r="U61" s="37"/>
      <c r="V61" s="38"/>
      <c r="W61" s="38"/>
      <c r="X61" s="39">
        <f>IFERROR(SUMIF(商务费用支付!$A:$A,$A61,商务费用支付!C:C),"")</f>
        <v>0</v>
      </c>
      <c r="Y61" s="49"/>
      <c r="Z61" s="52"/>
      <c r="AA61" s="53"/>
      <c r="AB61" s="43"/>
    </row>
    <row r="62" s="2" customFormat="1" ht="14.25" customHeight="1" spans="1:28">
      <c r="A62" s="7"/>
      <c r="B62" s="12"/>
      <c r="C62" s="8"/>
      <c r="D62" s="12"/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8"/>
      <c r="P62" s="12"/>
      <c r="Q62" s="33"/>
      <c r="R62" s="34"/>
      <c r="S62" s="35"/>
      <c r="T62" s="36"/>
      <c r="U62" s="37"/>
      <c r="V62" s="38"/>
      <c r="W62" s="38"/>
      <c r="X62" s="39">
        <f>IFERROR(SUMIF(商务费用支付!$A:$A,$A62,商务费用支付!C:C),"")</f>
        <v>0</v>
      </c>
      <c r="Y62" s="49"/>
      <c r="Z62" s="53"/>
      <c r="AA62" s="53"/>
      <c r="AB62" s="43"/>
    </row>
    <row r="63" s="2" customFormat="1" ht="14.25" customHeight="1" spans="1:28">
      <c r="A63" s="7"/>
      <c r="B63" s="12"/>
      <c r="C63" s="8"/>
      <c r="D63" s="12"/>
      <c r="E63" s="13"/>
      <c r="F63" s="12"/>
      <c r="G63" s="12"/>
      <c r="H63" s="12"/>
      <c r="I63" s="12"/>
      <c r="J63" s="12"/>
      <c r="K63" s="12"/>
      <c r="L63" s="12"/>
      <c r="M63" s="12"/>
      <c r="N63" s="12"/>
      <c r="O63" s="18"/>
      <c r="P63" s="12"/>
      <c r="Q63" s="33"/>
      <c r="R63" s="34"/>
      <c r="S63" s="35"/>
      <c r="T63" s="36"/>
      <c r="U63" s="37"/>
      <c r="V63" s="38"/>
      <c r="W63" s="38"/>
      <c r="X63" s="39">
        <f>IFERROR(SUMIF(商务费用支付!$A:$A,$A63,商务费用支付!C:C),"")</f>
        <v>0</v>
      </c>
      <c r="Y63" s="49"/>
      <c r="Z63" s="53"/>
      <c r="AA63" s="53"/>
      <c r="AB63" s="43"/>
    </row>
    <row r="64" s="2" customFormat="1" ht="14.25" customHeight="1" spans="1:28">
      <c r="A64" s="7"/>
      <c r="B64" s="12"/>
      <c r="C64" s="8"/>
      <c r="D64" s="12"/>
      <c r="E64" s="13"/>
      <c r="F64" s="12"/>
      <c r="G64" s="12"/>
      <c r="H64" s="12"/>
      <c r="I64" s="12"/>
      <c r="J64" s="12"/>
      <c r="K64" s="12"/>
      <c r="L64" s="12"/>
      <c r="M64" s="12"/>
      <c r="N64" s="12"/>
      <c r="O64" s="18"/>
      <c r="P64" s="12"/>
      <c r="Q64" s="33"/>
      <c r="R64" s="34"/>
      <c r="S64" s="35"/>
      <c r="T64" s="36"/>
      <c r="U64" s="37"/>
      <c r="V64" s="38"/>
      <c r="W64" s="38"/>
      <c r="X64" s="39">
        <f>IFERROR(SUMIF(商务费用支付!$A:$A,$A64,商务费用支付!C:C),"")</f>
        <v>0</v>
      </c>
      <c r="Y64" s="49"/>
      <c r="Z64" s="53"/>
      <c r="AA64" s="53"/>
      <c r="AB64" s="43"/>
    </row>
  </sheetData>
  <mergeCells count="3">
    <mergeCell ref="A1:R2"/>
    <mergeCell ref="S1:W2"/>
    <mergeCell ref="X1:Z2"/>
  </mergeCells>
  <conditionalFormatting sqref="V35">
    <cfRule type="expression" dxfId="0" priority="1">
      <formula>$V35&gt;$S35</formula>
    </cfRule>
  </conditionalFormatting>
  <conditionalFormatting sqref="W35">
    <cfRule type="cellIs" dxfId="1" priority="2" operator="lessThan">
      <formula>0</formula>
    </cfRule>
  </conditionalFormatting>
  <conditionalFormatting sqref="V51">
    <cfRule type="expression" dxfId="0" priority="15">
      <formula>$V51&gt;$S51</formula>
    </cfRule>
  </conditionalFormatting>
  <conditionalFormatting sqref="W51">
    <cfRule type="cellIs" dxfId="1" priority="28" operator="lessThan">
      <formula>0</formula>
    </cfRule>
  </conditionalFormatting>
  <conditionalFormatting sqref="V52">
    <cfRule type="expression" dxfId="0" priority="14">
      <formula>$V52&gt;$S52</formula>
    </cfRule>
  </conditionalFormatting>
  <conditionalFormatting sqref="W52">
    <cfRule type="cellIs" dxfId="1" priority="27" operator="lessThan">
      <formula>0</formula>
    </cfRule>
  </conditionalFormatting>
  <conditionalFormatting sqref="V53">
    <cfRule type="expression" dxfId="0" priority="13">
      <formula>$V53&gt;$S53</formula>
    </cfRule>
  </conditionalFormatting>
  <conditionalFormatting sqref="W53">
    <cfRule type="cellIs" dxfId="1" priority="26" operator="lessThan">
      <formula>0</formula>
    </cfRule>
  </conditionalFormatting>
  <conditionalFormatting sqref="V54">
    <cfRule type="expression" dxfId="0" priority="12">
      <formula>$V54&gt;$S54</formula>
    </cfRule>
  </conditionalFormatting>
  <conditionalFormatting sqref="W54">
    <cfRule type="cellIs" dxfId="1" priority="25" operator="lessThan">
      <formula>0</formula>
    </cfRule>
  </conditionalFormatting>
  <conditionalFormatting sqref="V55">
    <cfRule type="expression" dxfId="0" priority="11">
      <formula>$V55&gt;$S55</formula>
    </cfRule>
  </conditionalFormatting>
  <conditionalFormatting sqref="W55">
    <cfRule type="cellIs" dxfId="1" priority="24" operator="lessThan">
      <formula>0</formula>
    </cfRule>
  </conditionalFormatting>
  <conditionalFormatting sqref="V56">
    <cfRule type="expression" dxfId="0" priority="10">
      <formula>$V56&gt;$S56</formula>
    </cfRule>
  </conditionalFormatting>
  <conditionalFormatting sqref="W56">
    <cfRule type="cellIs" dxfId="1" priority="23" operator="lessThan">
      <formula>0</formula>
    </cfRule>
  </conditionalFormatting>
  <conditionalFormatting sqref="V57">
    <cfRule type="expression" dxfId="0" priority="9">
      <formula>$V57&gt;$S57</formula>
    </cfRule>
  </conditionalFormatting>
  <conditionalFormatting sqref="W57">
    <cfRule type="cellIs" dxfId="1" priority="22" operator="lessThan">
      <formula>0</formula>
    </cfRule>
  </conditionalFormatting>
  <conditionalFormatting sqref="V60">
    <cfRule type="expression" dxfId="0" priority="7">
      <formula>$V60&gt;$S60</formula>
    </cfRule>
  </conditionalFormatting>
  <conditionalFormatting sqref="W60">
    <cfRule type="cellIs" dxfId="1" priority="20" operator="lessThan">
      <formula>0</formula>
    </cfRule>
  </conditionalFormatting>
  <conditionalFormatting sqref="V61">
    <cfRule type="expression" dxfId="0" priority="6">
      <formula>$V61&gt;$S61</formula>
    </cfRule>
  </conditionalFormatting>
  <conditionalFormatting sqref="W61">
    <cfRule type="cellIs" dxfId="1" priority="19" operator="lessThan">
      <formula>0</formula>
    </cfRule>
  </conditionalFormatting>
  <conditionalFormatting sqref="V62">
    <cfRule type="expression" dxfId="0" priority="5">
      <formula>$V62&gt;$S62</formula>
    </cfRule>
  </conditionalFormatting>
  <conditionalFormatting sqref="W62">
    <cfRule type="cellIs" dxfId="1" priority="18" operator="lessThan">
      <formula>0</formula>
    </cfRule>
  </conditionalFormatting>
  <conditionalFormatting sqref="V63">
    <cfRule type="expression" dxfId="0" priority="4">
      <formula>$V63&gt;$S63</formula>
    </cfRule>
  </conditionalFormatting>
  <conditionalFormatting sqref="W63">
    <cfRule type="cellIs" dxfId="1" priority="17" operator="lessThan">
      <formula>0</formula>
    </cfRule>
  </conditionalFormatting>
  <conditionalFormatting sqref="V64">
    <cfRule type="expression" dxfId="0" priority="3">
      <formula>$V64&gt;$S64</formula>
    </cfRule>
  </conditionalFormatting>
  <conditionalFormatting sqref="W64">
    <cfRule type="cellIs" dxfId="1" priority="16" operator="lessThan">
      <formula>0</formula>
    </cfRule>
  </conditionalFormatting>
  <conditionalFormatting sqref="V58:V59">
    <cfRule type="expression" dxfId="0" priority="8">
      <formula>$V58&gt;$S58</formula>
    </cfRule>
  </conditionalFormatting>
  <conditionalFormatting sqref="W58:W59">
    <cfRule type="cellIs" dxfId="1" priority="21" operator="lessThan">
      <formula>0</formula>
    </cfRule>
  </conditionalFormatting>
  <conditionalFormatting sqref="W3:W34 W36:W50">
    <cfRule type="cellIs" dxfId="1" priority="30" operator="lessThan">
      <formula>0</formula>
    </cfRule>
  </conditionalFormatting>
  <conditionalFormatting sqref="V4:V34 V36:V50">
    <cfRule type="expression" dxfId="0" priority="29">
      <formula>$V4&gt;$S4</formula>
    </cfRule>
  </conditionalFormatting>
  <dataValidations count="2">
    <dataValidation type="list" allowBlank="1" showInputMessage="1" showErrorMessage="1" sqref="C11 C35 C4:C10 C12:C34 C36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10" sqref="C10"/>
    </sheetView>
  </sheetViews>
  <sheetFormatPr defaultColWidth="9" defaultRowHeight="13.5" outlineLevelRow="1" outlineLevelCol="2"/>
  <sheetData>
    <row r="1" spans="1:3">
      <c r="A1" t="s">
        <v>3</v>
      </c>
      <c r="B1" t="s">
        <v>28</v>
      </c>
      <c r="C1" t="s">
        <v>112</v>
      </c>
    </row>
    <row r="2" spans="1:3">
      <c r="A2">
        <v>230501</v>
      </c>
      <c r="B2" t="s">
        <v>113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商务费用表</vt:lpstr>
      <vt:lpstr>商务费用支付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</cp:lastModifiedBy>
  <dcterms:created xsi:type="dcterms:W3CDTF">2024-01-02T05:42:00Z</dcterms:created>
  <dcterms:modified xsi:type="dcterms:W3CDTF">2024-01-29T09:24:46Z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2BFDE428449A4E58AC803B0B57309057_13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2052-12.1.0.16120</vt:lpwstr>
  </property>
</Properties>
</file>