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明细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网络：20
电话：2</t>
        </r>
      </text>
    </comment>
    <comment ref="D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网络12
电话4</t>
        </r>
      </text>
    </comment>
  </commentList>
</comments>
</file>

<file path=xl/sharedStrings.xml><?xml version="1.0" encoding="utf-8"?>
<sst xmlns="http://schemas.openxmlformats.org/spreadsheetml/2006/main" count="82" uniqueCount="56">
  <si>
    <t>桥架安装</t>
  </si>
  <si>
    <t>网络布线</t>
  </si>
  <si>
    <t>二次布线</t>
  </si>
  <si>
    <t>AP安装</t>
  </si>
  <si>
    <t>AP拆卸</t>
  </si>
  <si>
    <t>机柜安装</t>
  </si>
  <si>
    <t>光纤布线</t>
  </si>
  <si>
    <t>光纤熔接</t>
  </si>
  <si>
    <t>线管</t>
  </si>
  <si>
    <t>名称</t>
  </si>
  <si>
    <t>规格</t>
  </si>
  <si>
    <t>数量</t>
  </si>
  <si>
    <t>金额</t>
  </si>
  <si>
    <t>2#厂房</t>
  </si>
  <si>
    <t>桥架</t>
  </si>
  <si>
    <t>100*100</t>
  </si>
  <si>
    <t>46#厂房</t>
  </si>
  <si>
    <t>网络点位</t>
  </si>
  <si>
    <t>33#厂房</t>
  </si>
  <si>
    <t>1F</t>
  </si>
  <si>
    <t>28#厂房</t>
  </si>
  <si>
    <t>2F</t>
  </si>
  <si>
    <t>3F</t>
  </si>
  <si>
    <t>4F</t>
  </si>
  <si>
    <t>5F</t>
  </si>
  <si>
    <t>猎豹一天人工</t>
  </si>
  <si>
    <t>点位过少，单算一天人工</t>
  </si>
  <si>
    <t>29#厂房</t>
  </si>
  <si>
    <t>37#厂房光纤</t>
  </si>
  <si>
    <t>天气原因承诺3元/米</t>
  </si>
  <si>
    <t>材料</t>
  </si>
  <si>
    <t>房租</t>
  </si>
  <si>
    <t>8#厂房</t>
  </si>
  <si>
    <t>12#厂房</t>
  </si>
  <si>
    <t>12.13-1.22</t>
  </si>
  <si>
    <t>电费</t>
  </si>
  <si>
    <t>35#厂房</t>
  </si>
  <si>
    <t>水费</t>
  </si>
  <si>
    <t>4#厂房</t>
  </si>
  <si>
    <t>无尘服</t>
  </si>
  <si>
    <t>25#厂房</t>
  </si>
  <si>
    <t>安全帽</t>
  </si>
  <si>
    <t>手套</t>
  </si>
  <si>
    <t>切割片</t>
  </si>
  <si>
    <t>24#厂房</t>
  </si>
  <si>
    <t>10钻头</t>
  </si>
  <si>
    <t>26#厂房</t>
  </si>
  <si>
    <t>50开孔器</t>
  </si>
  <si>
    <t>9#厂房</t>
  </si>
  <si>
    <t>剪刀</t>
  </si>
  <si>
    <t>43#厂房</t>
  </si>
  <si>
    <t>2期宿舍</t>
  </si>
  <si>
    <t>37#厂房</t>
  </si>
  <si>
    <t>总计</t>
  </si>
  <si>
    <t>12钻头</t>
  </si>
  <si>
    <t>8*80膨胀镙丝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</si>
</sst>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6" borderId="9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9" fillId="30" borderId="12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58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58" fontId="0" fillId="3" borderId="2" xfId="0" applyNumberFormat="1" applyFill="1" applyBorder="1" applyAlignment="1">
      <alignment horizontal="center" vertical="center"/>
    </xf>
    <xf numFmtId="58" fontId="0" fillId="3" borderId="3" xfId="0" applyNumberFormat="1" applyFill="1" applyBorder="1" applyAlignment="1">
      <alignment horizontal="center" vertical="center"/>
    </xf>
    <xf numFmtId="58" fontId="0" fillId="3" borderId="4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58" fontId="0" fillId="3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0D08"/>
      <color rgb="0007E7EE"/>
      <color rgb="0000FF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"/>
  <sheetViews>
    <sheetView tabSelected="1" topLeftCell="E1" workbookViewId="0">
      <pane ySplit="1" topLeftCell="A2" activePane="bottomLeft" state="frozen"/>
      <selection/>
      <selection pane="bottomLeft" activeCell="R5" sqref="R5"/>
    </sheetView>
  </sheetViews>
  <sheetFormatPr defaultColWidth="8.89166666666667" defaultRowHeight="13.5"/>
  <cols>
    <col min="1" max="3" width="11.225" style="1" customWidth="1"/>
    <col min="4" max="4" width="10.8916666666667" style="1" customWidth="1"/>
    <col min="5" max="5" width="11.225" style="1" customWidth="1"/>
    <col min="6" max="7" width="8.89166666666667" style="1"/>
    <col min="8" max="9" width="11.4416666666667" style="1" customWidth="1"/>
    <col min="10" max="11" width="10.775" style="1" customWidth="1"/>
    <col min="12" max="12" width="15.1083333333333" style="1" customWidth="1"/>
    <col min="13" max="13" width="8.89166666666667" style="1"/>
    <col min="14" max="14" width="10.225" style="1" customWidth="1"/>
    <col min="15" max="15" width="8.89166666666667" style="1"/>
    <col min="16" max="16" width="23.375" style="1" customWidth="1"/>
    <col min="17" max="18" width="8.89166666666667" style="1"/>
    <col min="19" max="19" width="21.775" style="1" customWidth="1"/>
    <col min="20" max="16384" width="8.89166666666667" style="1"/>
  </cols>
  <sheetData>
    <row r="1" ht="36" customHeight="1" spans="1:15">
      <c r="A1" s="2"/>
      <c r="B1" s="2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</row>
    <row r="2" ht="18" customHeight="1" spans="1:23">
      <c r="A2" s="3" t="s">
        <v>13</v>
      </c>
      <c r="B2" s="3"/>
      <c r="C2" s="3"/>
      <c r="D2" s="4">
        <v>9</v>
      </c>
      <c r="E2" s="4"/>
      <c r="F2" s="3"/>
      <c r="G2" s="3"/>
      <c r="H2" s="3"/>
      <c r="I2" s="3"/>
      <c r="J2" s="3"/>
      <c r="K2" s="3">
        <f>20*4</f>
        <v>80</v>
      </c>
      <c r="L2" s="1" t="s">
        <v>14</v>
      </c>
      <c r="M2" s="1" t="s">
        <v>15</v>
      </c>
      <c r="N2" s="1">
        <f>C30</f>
        <v>104</v>
      </c>
      <c r="O2" s="1">
        <f>N2*20</f>
        <v>2080</v>
      </c>
      <c r="W2" s="1">
        <f>N2*20</f>
        <v>2080</v>
      </c>
    </row>
    <row r="3" ht="18" customHeight="1" spans="1:23">
      <c r="A3" s="5" t="s">
        <v>16</v>
      </c>
      <c r="B3" s="5"/>
      <c r="C3" s="5"/>
      <c r="D3" s="6">
        <v>4</v>
      </c>
      <c r="E3" s="6"/>
      <c r="F3" s="7"/>
      <c r="G3" s="7"/>
      <c r="H3" s="7">
        <v>1</v>
      </c>
      <c r="I3" s="7">
        <v>250</v>
      </c>
      <c r="J3" s="7">
        <v>24</v>
      </c>
      <c r="K3" s="7">
        <f>10*4</f>
        <v>40</v>
      </c>
      <c r="L3" s="1" t="s">
        <v>17</v>
      </c>
      <c r="N3" s="1">
        <f>D30</f>
        <v>907</v>
      </c>
      <c r="O3" s="1">
        <f>N3*80</f>
        <v>72560</v>
      </c>
      <c r="W3" s="1">
        <f>N3*80</f>
        <v>72560</v>
      </c>
    </row>
    <row r="4" s="1" customFormat="1" ht="18" customHeight="1" spans="1:23">
      <c r="A4" s="3" t="s">
        <v>18</v>
      </c>
      <c r="B4" s="3" t="s">
        <v>19</v>
      </c>
      <c r="C4" s="3"/>
      <c r="D4" s="4">
        <v>8</v>
      </c>
      <c r="E4" s="4"/>
      <c r="F4" s="3"/>
      <c r="G4" s="3"/>
      <c r="H4" s="3"/>
      <c r="I4" s="3"/>
      <c r="J4" s="3"/>
      <c r="K4" s="3">
        <f>4*3</f>
        <v>12</v>
      </c>
      <c r="L4" s="1" t="s">
        <v>2</v>
      </c>
      <c r="N4" s="1">
        <f>E30</f>
        <v>59</v>
      </c>
      <c r="O4" s="1">
        <f>N4*40</f>
        <v>2360</v>
      </c>
      <c r="W4" s="1">
        <f>N5*100</f>
        <v>1500</v>
      </c>
    </row>
    <row r="5" ht="18" customHeight="1" spans="1:23">
      <c r="A5" s="8" t="s">
        <v>20</v>
      </c>
      <c r="B5" s="5" t="s">
        <v>19</v>
      </c>
      <c r="C5" s="7"/>
      <c r="D5" s="6">
        <v>6</v>
      </c>
      <c r="E5" s="6"/>
      <c r="F5" s="7"/>
      <c r="G5" s="7"/>
      <c r="H5" s="7"/>
      <c r="I5" s="7"/>
      <c r="J5" s="7"/>
      <c r="K5" s="7">
        <v>280</v>
      </c>
      <c r="L5" s="1" t="s">
        <v>5</v>
      </c>
      <c r="N5" s="1">
        <f>H30</f>
        <v>15</v>
      </c>
      <c r="O5" s="1">
        <f>N5*100</f>
        <v>1500</v>
      </c>
      <c r="W5" s="1">
        <f>N6*200</f>
        <v>0</v>
      </c>
    </row>
    <row r="6" ht="18" customHeight="1" spans="1:15">
      <c r="A6" s="9"/>
      <c r="B6" s="5" t="s">
        <v>21</v>
      </c>
      <c r="C6" s="7"/>
      <c r="D6" s="6">
        <v>17</v>
      </c>
      <c r="E6" s="6"/>
      <c r="F6" s="7"/>
      <c r="G6" s="7"/>
      <c r="H6" s="7"/>
      <c r="I6" s="7"/>
      <c r="J6" s="7"/>
      <c r="K6" s="7">
        <v>80</v>
      </c>
      <c r="L6" s="1" t="s">
        <v>3</v>
      </c>
      <c r="N6" s="1">
        <f>F30</f>
        <v>0</v>
      </c>
      <c r="O6" s="1">
        <f>N6*200</f>
        <v>0</v>
      </c>
    </row>
    <row r="7" ht="18" customHeight="1" spans="1:15">
      <c r="A7" s="9"/>
      <c r="B7" s="5" t="s">
        <v>22</v>
      </c>
      <c r="C7" s="7"/>
      <c r="D7" s="6">
        <f>3+4</f>
        <v>7</v>
      </c>
      <c r="E7" s="6"/>
      <c r="F7" s="7"/>
      <c r="G7" s="7"/>
      <c r="H7" s="7"/>
      <c r="I7" s="7"/>
      <c r="J7" s="7">
        <v>12</v>
      </c>
      <c r="K7" s="7">
        <f>24+80+40</f>
        <v>144</v>
      </c>
      <c r="L7" s="1" t="s">
        <v>6</v>
      </c>
      <c r="N7" s="1">
        <f>I30</f>
        <v>4879</v>
      </c>
      <c r="O7" s="1">
        <f>N7*2</f>
        <v>9758</v>
      </c>
    </row>
    <row r="8" ht="18" customHeight="1" spans="1:15">
      <c r="A8" s="9"/>
      <c r="B8" s="5" t="s">
        <v>23</v>
      </c>
      <c r="C8" s="7">
        <v>36</v>
      </c>
      <c r="D8" s="6">
        <f>68+20+16+24+24+20+17+12+18</f>
        <v>219</v>
      </c>
      <c r="E8" s="6"/>
      <c r="F8" s="7"/>
      <c r="G8" s="7"/>
      <c r="H8" s="7">
        <v>2</v>
      </c>
      <c r="I8" s="7">
        <v>250</v>
      </c>
      <c r="J8" s="7">
        <f>24+12+12</f>
        <v>48</v>
      </c>
      <c r="K8" s="7">
        <f>400+132+80+80+80</f>
        <v>772</v>
      </c>
      <c r="L8" s="1" t="s">
        <v>7</v>
      </c>
      <c r="N8" s="1">
        <f>J30</f>
        <v>828</v>
      </c>
      <c r="O8" s="1">
        <f>N8*8</f>
        <v>6624</v>
      </c>
    </row>
    <row r="9" ht="18" customHeight="1" spans="1:16">
      <c r="A9" s="10"/>
      <c r="B9" s="5" t="s">
        <v>24</v>
      </c>
      <c r="C9" s="7"/>
      <c r="D9" s="6">
        <f>3+2</f>
        <v>5</v>
      </c>
      <c r="E9" s="6"/>
      <c r="F9" s="7"/>
      <c r="G9" s="7"/>
      <c r="H9" s="7"/>
      <c r="I9" s="7"/>
      <c r="J9" s="7"/>
      <c r="K9" s="7">
        <v>30</v>
      </c>
      <c r="L9" s="1" t="s">
        <v>25</v>
      </c>
      <c r="N9" s="1">
        <v>1</v>
      </c>
      <c r="O9" s="1">
        <v>280</v>
      </c>
      <c r="P9" s="1" t="s">
        <v>26</v>
      </c>
    </row>
    <row r="10" ht="18" customHeight="1" spans="1:23">
      <c r="A10" s="11" t="s">
        <v>27</v>
      </c>
      <c r="B10" s="3" t="s">
        <v>19</v>
      </c>
      <c r="C10" s="3"/>
      <c r="D10" s="4">
        <v>14</v>
      </c>
      <c r="E10" s="4"/>
      <c r="F10" s="3"/>
      <c r="G10" s="3"/>
      <c r="H10" s="3"/>
      <c r="I10" s="3"/>
      <c r="J10" s="3"/>
      <c r="K10" s="3">
        <v>160</v>
      </c>
      <c r="L10" s="1" t="s">
        <v>8</v>
      </c>
      <c r="N10" s="1">
        <f>K30</f>
        <v>3252</v>
      </c>
      <c r="O10" s="1">
        <f>N10*2</f>
        <v>6504</v>
      </c>
      <c r="W10" s="1">
        <f>N7*2</f>
        <v>9758</v>
      </c>
    </row>
    <row r="11" ht="18" customHeight="1" spans="1:16">
      <c r="A11" s="12"/>
      <c r="B11" s="3" t="s">
        <v>21</v>
      </c>
      <c r="C11" s="3"/>
      <c r="D11" s="4">
        <v>2</v>
      </c>
      <c r="E11" s="4"/>
      <c r="F11" s="3"/>
      <c r="G11" s="3"/>
      <c r="H11" s="3"/>
      <c r="I11" s="3"/>
      <c r="J11" s="3"/>
      <c r="K11" s="3">
        <v>50</v>
      </c>
      <c r="L11" s="1" t="s">
        <v>28</v>
      </c>
      <c r="N11" s="1">
        <v>1690</v>
      </c>
      <c r="O11" s="1">
        <f>N11*3</f>
        <v>5070</v>
      </c>
      <c r="P11" s="1" t="s">
        <v>29</v>
      </c>
    </row>
    <row r="12" ht="18" customHeight="1" spans="1:15">
      <c r="A12" s="12"/>
      <c r="B12" s="3" t="s">
        <v>22</v>
      </c>
      <c r="C12" s="3">
        <v>4</v>
      </c>
      <c r="D12" s="4">
        <f>6+2</f>
        <v>8</v>
      </c>
      <c r="E12" s="4"/>
      <c r="F12" s="3"/>
      <c r="G12" s="3"/>
      <c r="H12" s="3">
        <v>2</v>
      </c>
      <c r="I12" s="3">
        <v>450</v>
      </c>
      <c r="J12" s="3">
        <f>12+12+24</f>
        <v>48</v>
      </c>
      <c r="K12" s="3">
        <v>120</v>
      </c>
      <c r="O12" s="21">
        <f>SUM(O2:O11)</f>
        <v>106736</v>
      </c>
    </row>
    <row r="13" ht="19" customHeight="1" spans="1:12">
      <c r="A13" s="12"/>
      <c r="B13" s="3" t="s">
        <v>23</v>
      </c>
      <c r="C13" s="3">
        <f>20+36</f>
        <v>56</v>
      </c>
      <c r="D13" s="13">
        <f>238+130</f>
        <v>368</v>
      </c>
      <c r="E13" s="14"/>
      <c r="F13" s="3"/>
      <c r="G13" s="3"/>
      <c r="H13" s="3">
        <f>5+2</f>
        <v>7</v>
      </c>
      <c r="I13" s="3">
        <f>90+100+100+120+280</f>
        <v>690</v>
      </c>
      <c r="J13" s="3">
        <f>4*12+12+12+12+12</f>
        <v>96</v>
      </c>
      <c r="K13" s="3">
        <f>320+80+80</f>
        <v>480</v>
      </c>
      <c r="L13" s="1" t="s">
        <v>30</v>
      </c>
    </row>
    <row r="14" ht="18" customHeight="1" spans="1:15">
      <c r="A14" s="15"/>
      <c r="B14" s="3" t="s">
        <v>24</v>
      </c>
      <c r="C14" s="3"/>
      <c r="D14" s="4">
        <v>10</v>
      </c>
      <c r="E14" s="4"/>
      <c r="F14" s="3"/>
      <c r="G14" s="3"/>
      <c r="H14" s="3"/>
      <c r="I14" s="3"/>
      <c r="J14" s="3"/>
      <c r="K14" s="3">
        <v>100</v>
      </c>
      <c r="L14" s="1">
        <v>11.29</v>
      </c>
      <c r="M14" s="1" t="s">
        <v>31</v>
      </c>
      <c r="O14" s="1">
        <v>500</v>
      </c>
    </row>
    <row r="15" ht="18" customHeight="1" spans="1:23">
      <c r="A15" s="16" t="s">
        <v>32</v>
      </c>
      <c r="B15" s="16" t="s">
        <v>19</v>
      </c>
      <c r="C15" s="16"/>
      <c r="D15" s="17">
        <v>1</v>
      </c>
      <c r="E15" s="17"/>
      <c r="F15" s="7"/>
      <c r="G15" s="7"/>
      <c r="H15" s="7"/>
      <c r="I15" s="7"/>
      <c r="J15" s="7"/>
      <c r="K15" s="7">
        <v>12</v>
      </c>
      <c r="L15" s="1">
        <v>12.4</v>
      </c>
      <c r="M15" s="1" t="s">
        <v>31</v>
      </c>
      <c r="O15" s="1">
        <v>500</v>
      </c>
      <c r="W15" s="1">
        <f>N8*8</f>
        <v>6624</v>
      </c>
    </row>
    <row r="16" ht="18" customHeight="1" spans="1:23">
      <c r="A16" s="3" t="s">
        <v>33</v>
      </c>
      <c r="B16" s="3" t="s">
        <v>24</v>
      </c>
      <c r="C16" s="3"/>
      <c r="D16" s="4">
        <v>4</v>
      </c>
      <c r="E16" s="4"/>
      <c r="F16" s="3"/>
      <c r="G16" s="3"/>
      <c r="H16" s="3"/>
      <c r="I16" s="3"/>
      <c r="J16" s="3"/>
      <c r="K16" s="3">
        <v>30</v>
      </c>
      <c r="L16" s="1" t="s">
        <v>34</v>
      </c>
      <c r="M16" s="1" t="s">
        <v>35</v>
      </c>
      <c r="O16" s="1">
        <v>500</v>
      </c>
      <c r="W16" s="1">
        <f>N9*50</f>
        <v>50</v>
      </c>
    </row>
    <row r="17" ht="18" customHeight="1" spans="1:23">
      <c r="A17" s="7" t="s">
        <v>36</v>
      </c>
      <c r="B17" s="7"/>
      <c r="C17" s="7"/>
      <c r="D17" s="6"/>
      <c r="E17" s="6"/>
      <c r="F17" s="7"/>
      <c r="G17" s="7"/>
      <c r="H17" s="7"/>
      <c r="I17" s="7">
        <v>60</v>
      </c>
      <c r="J17" s="7">
        <v>12</v>
      </c>
      <c r="K17" s="7"/>
      <c r="L17" s="1">
        <v>12.24</v>
      </c>
      <c r="M17" s="1" t="s">
        <v>37</v>
      </c>
      <c r="O17" s="1">
        <v>100</v>
      </c>
      <c r="W17" s="1">
        <f>N10*2</f>
        <v>6504</v>
      </c>
    </row>
    <row r="18" ht="18" customHeight="1" spans="1:23">
      <c r="A18" s="3" t="s">
        <v>38</v>
      </c>
      <c r="B18" s="3"/>
      <c r="C18" s="3"/>
      <c r="D18" s="4">
        <v>22</v>
      </c>
      <c r="E18" s="4"/>
      <c r="F18" s="3"/>
      <c r="G18" s="3"/>
      <c r="H18" s="3"/>
      <c r="I18" s="3"/>
      <c r="J18" s="3">
        <f>24+24</f>
        <v>48</v>
      </c>
      <c r="K18" s="3">
        <f>6*2.5</f>
        <v>15</v>
      </c>
      <c r="L18" s="1">
        <v>12.1</v>
      </c>
      <c r="M18" s="1" t="s">
        <v>39</v>
      </c>
      <c r="O18" s="1">
        <v>59</v>
      </c>
      <c r="W18" s="1">
        <f>SUM(W2:W17)</f>
        <v>99076</v>
      </c>
    </row>
    <row r="19" ht="18" customHeight="1" spans="1:15">
      <c r="A19" s="18" t="s">
        <v>40</v>
      </c>
      <c r="B19" s="7" t="s">
        <v>21</v>
      </c>
      <c r="C19" s="7"/>
      <c r="D19" s="6"/>
      <c r="E19" s="6"/>
      <c r="F19" s="7"/>
      <c r="G19" s="7"/>
      <c r="H19" s="7"/>
      <c r="I19" s="7"/>
      <c r="J19" s="7">
        <f>2*12+2*12</f>
        <v>48</v>
      </c>
      <c r="K19" s="7"/>
      <c r="L19" s="1">
        <v>12.12</v>
      </c>
      <c r="M19" s="1" t="s">
        <v>41</v>
      </c>
      <c r="N19" s="1">
        <v>5</v>
      </c>
      <c r="O19" s="1">
        <v>40</v>
      </c>
    </row>
    <row r="20" ht="18" customHeight="1" spans="1:15">
      <c r="A20" s="19"/>
      <c r="B20" s="7" t="s">
        <v>23</v>
      </c>
      <c r="C20" s="7"/>
      <c r="D20" s="6"/>
      <c r="E20" s="6"/>
      <c r="F20" s="7"/>
      <c r="G20" s="7"/>
      <c r="H20" s="7"/>
      <c r="I20" s="7">
        <f>350+250+60+120+40+65+140+140+160+100+40</f>
        <v>1465</v>
      </c>
      <c r="J20" s="7">
        <f>4*12+3*12+7*12+6*12</f>
        <v>240</v>
      </c>
      <c r="K20" s="7">
        <f>80+52</f>
        <v>132</v>
      </c>
      <c r="M20" s="1" t="s">
        <v>42</v>
      </c>
      <c r="N20" s="1">
        <v>2</v>
      </c>
      <c r="O20" s="1">
        <v>30</v>
      </c>
    </row>
    <row r="21" ht="18" customHeight="1" spans="1:15">
      <c r="A21" s="20"/>
      <c r="B21" s="7" t="s">
        <v>24</v>
      </c>
      <c r="C21" s="7"/>
      <c r="D21" s="6"/>
      <c r="E21" s="6"/>
      <c r="F21" s="7"/>
      <c r="G21" s="7"/>
      <c r="H21" s="7"/>
      <c r="I21" s="7">
        <f>200+180+180+200</f>
        <v>760</v>
      </c>
      <c r="J21" s="7">
        <f>3*12+12+12</f>
        <v>60</v>
      </c>
      <c r="K21" s="7">
        <f>80+28</f>
        <v>108</v>
      </c>
      <c r="L21" s="1">
        <v>12.19</v>
      </c>
      <c r="M21" s="1" t="s">
        <v>43</v>
      </c>
      <c r="N21" s="1">
        <v>1</v>
      </c>
      <c r="O21" s="1">
        <v>40</v>
      </c>
    </row>
    <row r="22" ht="18" customHeight="1" spans="1:15">
      <c r="A22" s="3" t="s">
        <v>44</v>
      </c>
      <c r="B22" s="3" t="s">
        <v>23</v>
      </c>
      <c r="C22" s="3">
        <f>4+4</f>
        <v>8</v>
      </c>
      <c r="D22" s="4">
        <f>11+21+21+10+29+29+7+4+54</f>
        <v>186</v>
      </c>
      <c r="E22" s="4">
        <v>59</v>
      </c>
      <c r="F22" s="3"/>
      <c r="G22" s="3"/>
      <c r="H22" s="3">
        <v>3</v>
      </c>
      <c r="I22" s="3">
        <f>180+200+200+120+254</f>
        <v>954</v>
      </c>
      <c r="J22" s="3">
        <f>2*12+12+2*12</f>
        <v>60</v>
      </c>
      <c r="K22" s="3">
        <f>80+160+4*10*2.5+1*15*2.5+52+15*2.5+80+10*2.5+14*2.5</f>
        <v>607</v>
      </c>
      <c r="M22" s="1" t="s">
        <v>45</v>
      </c>
      <c r="N22" s="1">
        <v>1</v>
      </c>
      <c r="O22" s="1">
        <v>45</v>
      </c>
    </row>
    <row r="23" ht="18" customHeight="1" spans="1:15">
      <c r="A23" s="7" t="s">
        <v>46</v>
      </c>
      <c r="B23" s="7"/>
      <c r="C23" s="7"/>
      <c r="D23" s="6">
        <v>16</v>
      </c>
      <c r="E23" s="6"/>
      <c r="F23" s="7"/>
      <c r="G23" s="7"/>
      <c r="H23" s="7"/>
      <c r="I23" s="7"/>
      <c r="J23" s="7"/>
      <c r="K23" s="7"/>
      <c r="M23" s="1" t="s">
        <v>47</v>
      </c>
      <c r="N23" s="1">
        <v>1</v>
      </c>
      <c r="O23" s="1">
        <v>25</v>
      </c>
    </row>
    <row r="24" ht="18" customHeight="1" spans="1:15">
      <c r="A24" s="3" t="s">
        <v>48</v>
      </c>
      <c r="B24" s="3" t="s">
        <v>22</v>
      </c>
      <c r="C24" s="3"/>
      <c r="D24" s="4"/>
      <c r="E24" s="4"/>
      <c r="F24" s="3"/>
      <c r="G24" s="3"/>
      <c r="H24" s="3"/>
      <c r="I24" s="3"/>
      <c r="J24" s="3">
        <v>36</v>
      </c>
      <c r="K24" s="3"/>
      <c r="M24" s="1" t="s">
        <v>49</v>
      </c>
      <c r="N24" s="1">
        <v>1</v>
      </c>
      <c r="O24" s="1">
        <v>5</v>
      </c>
    </row>
    <row r="25" ht="18" customHeight="1" spans="1:15">
      <c r="A25" s="7" t="s">
        <v>50</v>
      </c>
      <c r="B25" s="7"/>
      <c r="C25" s="7"/>
      <c r="D25" s="6"/>
      <c r="E25" s="6"/>
      <c r="F25" s="7"/>
      <c r="G25" s="7"/>
      <c r="H25" s="7"/>
      <c r="I25" s="7"/>
      <c r="J25" s="7">
        <f>12+2*12+12+12</f>
        <v>60</v>
      </c>
      <c r="K25" s="7"/>
      <c r="L25" s="1">
        <v>12.2</v>
      </c>
      <c r="M25" s="1" t="s">
        <v>47</v>
      </c>
      <c r="N25" s="1">
        <v>1</v>
      </c>
      <c r="O25" s="1">
        <v>20</v>
      </c>
    </row>
    <row r="26" ht="18" customHeight="1" spans="1:15">
      <c r="A26" s="3" t="s">
        <v>51</v>
      </c>
      <c r="B26" s="3"/>
      <c r="C26" s="3"/>
      <c r="D26" s="4"/>
      <c r="E26" s="4"/>
      <c r="F26" s="3"/>
      <c r="G26" s="3"/>
      <c r="H26" s="3"/>
      <c r="I26" s="3"/>
      <c r="J26" s="3">
        <f>12+12</f>
        <v>24</v>
      </c>
      <c r="K26" s="3"/>
      <c r="L26" s="1">
        <v>12.26</v>
      </c>
      <c r="M26" s="1" t="s">
        <v>42</v>
      </c>
      <c r="N26" s="1">
        <v>2</v>
      </c>
      <c r="O26" s="1">
        <v>30</v>
      </c>
    </row>
    <row r="27" ht="18" customHeight="1" spans="1:15">
      <c r="A27" s="7"/>
      <c r="B27" s="7"/>
      <c r="C27" s="7"/>
      <c r="D27" s="6"/>
      <c r="E27" s="6"/>
      <c r="F27" s="7"/>
      <c r="G27" s="7"/>
      <c r="H27" s="7"/>
      <c r="I27" s="7"/>
      <c r="J27" s="7"/>
      <c r="K27" s="7"/>
      <c r="L27" s="1">
        <v>1.2</v>
      </c>
      <c r="M27" s="1" t="s">
        <v>42</v>
      </c>
      <c r="N27" s="1">
        <v>2</v>
      </c>
      <c r="O27" s="1">
        <v>30</v>
      </c>
    </row>
    <row r="28" ht="18" customHeight="1" spans="1:15">
      <c r="A28" s="3"/>
      <c r="B28" s="3"/>
      <c r="C28" s="3"/>
      <c r="D28" s="4"/>
      <c r="E28" s="4"/>
      <c r="F28" s="3"/>
      <c r="G28" s="3"/>
      <c r="H28" s="3"/>
      <c r="I28" s="3"/>
      <c r="J28" s="3"/>
      <c r="K28" s="3"/>
      <c r="L28" s="1">
        <v>1.12</v>
      </c>
      <c r="M28" s="1" t="s">
        <v>42</v>
      </c>
      <c r="N28" s="1">
        <v>2</v>
      </c>
      <c r="O28" s="1">
        <v>30</v>
      </c>
    </row>
    <row r="29" ht="18" customHeight="1" spans="1:15">
      <c r="A29" s="7" t="s">
        <v>52</v>
      </c>
      <c r="B29" s="7"/>
      <c r="C29" s="7"/>
      <c r="D29" s="6">
        <v>1</v>
      </c>
      <c r="E29" s="6"/>
      <c r="F29" s="7"/>
      <c r="G29" s="7"/>
      <c r="H29" s="7"/>
      <c r="I29" s="7">
        <v>1690</v>
      </c>
      <c r="J29" s="7">
        <f>12</f>
        <v>12</v>
      </c>
      <c r="K29" s="7"/>
      <c r="M29" s="1" t="s">
        <v>45</v>
      </c>
      <c r="N29" s="1">
        <v>2</v>
      </c>
      <c r="O29" s="1">
        <v>10</v>
      </c>
    </row>
    <row r="30" ht="18" customHeight="1" spans="1:15">
      <c r="A30" s="2" t="s">
        <v>53</v>
      </c>
      <c r="B30" s="2"/>
      <c r="C30" s="2">
        <f t="shared" ref="C30:H30" si="0">SUM(C2:C29)</f>
        <v>104</v>
      </c>
      <c r="D30" s="2">
        <f t="shared" si="0"/>
        <v>907</v>
      </c>
      <c r="E30" s="2">
        <f t="shared" si="0"/>
        <v>59</v>
      </c>
      <c r="F30" s="2">
        <f t="shared" si="0"/>
        <v>0</v>
      </c>
      <c r="G30" s="2">
        <f t="shared" si="0"/>
        <v>0</v>
      </c>
      <c r="H30" s="2">
        <f t="shared" si="0"/>
        <v>15</v>
      </c>
      <c r="I30" s="2">
        <f>SUM(I2:I28)</f>
        <v>4879</v>
      </c>
      <c r="J30" s="2">
        <f>SUM(J2:J29)</f>
        <v>828</v>
      </c>
      <c r="K30" s="2">
        <f>SUM(K2:K28)</f>
        <v>3252</v>
      </c>
      <c r="M30" s="1" t="s">
        <v>54</v>
      </c>
      <c r="N30" s="1">
        <v>2</v>
      </c>
      <c r="O30" s="1">
        <v>12</v>
      </c>
    </row>
    <row r="31" ht="31" customHeight="1" spans="13:15">
      <c r="M31" s="1" t="s">
        <v>55</v>
      </c>
      <c r="N31" s="1">
        <v>1</v>
      </c>
      <c r="O31" s="1">
        <v>50</v>
      </c>
    </row>
    <row r="32" ht="31" customHeight="1" spans="14:15">
      <c r="N32" s="1" t="s">
        <v>53</v>
      </c>
      <c r="O32" s="21">
        <f>SUM(O14:O31)</f>
        <v>2026</v>
      </c>
    </row>
  </sheetData>
  <mergeCells count="3">
    <mergeCell ref="A5:A9"/>
    <mergeCell ref="A10:A14"/>
    <mergeCell ref="A19:A21"/>
  </mergeCells>
  <pageMargins left="0.75" right="0.75" top="1" bottom="1" header="0.5" footer="0.5"/>
  <headerFooter/>
  <ignoredErrors>
    <ignoredError sqref="I30:J30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2020-12-06T10:27:00Z</dcterms:created>
  <dcterms:modified xsi:type="dcterms:W3CDTF">2022-01-25T14:52:43Z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2052-11.1.0.11405</vt:lpwstr>
  </property>
  <property fmtid="{D5CDD505-2E9C-101B-9397-08002B2CF9AE}" pid="3" name="ICV">
    <vt:lpwstr>1EF1A0AD3FF84D1B96BD0164C72FF314</vt:lpwstr>
  </property>
</Properties>
</file>